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31" windowWidth="15480" windowHeight="11640" activeTab="1"/>
  </bookViews>
  <sheets>
    <sheet name="Inhoud" sheetId="1" r:id="rId1"/>
    <sheet name="Begrotingsstaat" sheetId="2" r:id="rId2"/>
    <sheet name="Uitg mut B1" sheetId="3" r:id="rId3"/>
    <sheet name="Totaal" sheetId="4" state="hidden" r:id="rId4"/>
    <sheet name="BGVB B2" sheetId="5" r:id="rId5"/>
    <sheet name="Verp B3" sheetId="6" r:id="rId6"/>
    <sheet name="Uitg B4" sheetId="7" r:id="rId7"/>
    <sheet name="IU B5" sheetId="8" r:id="rId8"/>
    <sheet name="DU B6" sheetId="9" r:id="rId9"/>
  </sheets>
  <definedNames>
    <definedName name="_xlnm.Print_Area" localSheetId="2">'Uitg mut B1'!$F$1:$Q$24</definedName>
    <definedName name="OLE_LINK1" localSheetId="5">'Verp B3'!#REF!</definedName>
  </definedNames>
  <calcPr fullCalcOnLoad="1"/>
</workbook>
</file>

<file path=xl/sharedStrings.xml><?xml version="1.0" encoding="utf-8"?>
<sst xmlns="http://schemas.openxmlformats.org/spreadsheetml/2006/main" count="275" uniqueCount="155">
  <si>
    <t>Art.</t>
  </si>
  <si>
    <t>Omschrijving</t>
  </si>
  <si>
    <t>Oorspronkelijk vastgestelde begroting</t>
  </si>
  <si>
    <t>Verplichtingen</t>
  </si>
  <si>
    <t>Uitgaven</t>
  </si>
  <si>
    <t>Ontvangsten</t>
  </si>
  <si>
    <t>(1)</t>
  </si>
  <si>
    <t>(2)</t>
  </si>
  <si>
    <t>Uitgaven:</t>
  </si>
  <si>
    <t>1.</t>
  </si>
  <si>
    <t>2.</t>
  </si>
  <si>
    <t>3.</t>
  </si>
  <si>
    <t>Programma-uitgaven</t>
  </si>
  <si>
    <t>Integratie-uitkeringen</t>
  </si>
  <si>
    <t>Waarvan verplichtingenbedrag kosten Financiële-verhoudingswet</t>
  </si>
  <si>
    <t>Waarvan verplichtingenbedrag algemene uitkering</t>
  </si>
  <si>
    <t>Tabel B2: Bugettaire gevolgen van beleid (x € 1 000)</t>
  </si>
  <si>
    <t>Inhoudsopgave</t>
  </si>
  <si>
    <t>blz.</t>
  </si>
  <si>
    <t>Leeswijzer</t>
  </si>
  <si>
    <t>Het beleid</t>
  </si>
  <si>
    <t>Overzicht uitgavenmutaties</t>
  </si>
  <si>
    <t>Het beleidsartikel</t>
  </si>
  <si>
    <t>IU</t>
  </si>
  <si>
    <t>01</t>
  </si>
  <si>
    <t>Mutaties nog niet opgenomen in een begrotingsstuk:</t>
  </si>
  <si>
    <t>Totaal nieuwe mutaties:</t>
  </si>
  <si>
    <t>AU</t>
  </si>
  <si>
    <t>(3)</t>
  </si>
  <si>
    <t>TOTAAL</t>
  </si>
  <si>
    <t>Totaal:</t>
  </si>
  <si>
    <t>Nog niet eerder opgenomen in een begroting:</t>
  </si>
  <si>
    <t>FVW</t>
  </si>
  <si>
    <t>Saldo mutaties in de verplichtingen (verplichtingen=uitgaven) (zie tabel B3)</t>
  </si>
  <si>
    <t>Totaal nieuwe mutaties</t>
  </si>
  <si>
    <t>Toelichting op de beleidsmutaties</t>
  </si>
  <si>
    <t>Toelichting</t>
  </si>
  <si>
    <t>DU</t>
  </si>
  <si>
    <t>UIT</t>
  </si>
  <si>
    <t>BVD</t>
  </si>
  <si>
    <t>Controle</t>
  </si>
  <si>
    <t>Waarvan verplichtingenbedrag decentralisatie-uitkeringen</t>
  </si>
  <si>
    <t>Waarvan verplichtingenbedrag integratie-uitkeringen</t>
  </si>
  <si>
    <t>Mutatie 2013</t>
  </si>
  <si>
    <t>Ontvangsten:</t>
  </si>
  <si>
    <t>4.</t>
  </si>
  <si>
    <t>Decentralisatie-uitkeringen</t>
  </si>
  <si>
    <t>Subtotaal</t>
  </si>
  <si>
    <t>Mutaties</t>
  </si>
  <si>
    <t>Totaal</t>
  </si>
  <si>
    <t>Waarvan uitgavenbedrag kosten Financiële-verhoudingswet</t>
  </si>
  <si>
    <t>Waarvan uitgavenbedrag algemene uitkering</t>
  </si>
  <si>
    <t>Waarvan uitgavenbedrag integratie-uitkeringen</t>
  </si>
  <si>
    <t>Waarvan uitgavenbedrag decentralisatie-uitkeringen</t>
  </si>
  <si>
    <t>integratie-uitkeringen</t>
  </si>
  <si>
    <t>decentralisatie-uitkeringen</t>
  </si>
  <si>
    <t>Mutatie</t>
  </si>
  <si>
    <t>algemene uitkeriing</t>
  </si>
  <si>
    <t>apparaatskosten</t>
  </si>
  <si>
    <t>artikel 3</t>
  </si>
  <si>
    <t>SOORT</t>
  </si>
  <si>
    <t>KAS</t>
  </si>
  <si>
    <t>VERPL</t>
  </si>
  <si>
    <t>UITGAVEN (x 1000)</t>
  </si>
  <si>
    <t>VERPLICHTINGEN (x 1000)</t>
  </si>
  <si>
    <t>Mutatie 2014</t>
  </si>
  <si>
    <t>Mutatie 2015</t>
  </si>
  <si>
    <t>Kosten Financiële- verhoudingswet</t>
  </si>
  <si>
    <t>Tabel B6: Overzicht decentralisatie-uitkeringen gemeentefonds 2010 (x € 1 000)</t>
  </si>
  <si>
    <t>1)</t>
  </si>
  <si>
    <t>K</t>
  </si>
  <si>
    <t>V</t>
  </si>
  <si>
    <t>3)</t>
  </si>
  <si>
    <t>Nieuw</t>
  </si>
  <si>
    <t>Bodemsanering (decentralisatie-uitkering)</t>
  </si>
  <si>
    <t xml:space="preserve">Bodemsanering </t>
  </si>
  <si>
    <t xml:space="preserve">Algemene uitkering c.a. </t>
  </si>
  <si>
    <t>Verplichtingen PF</t>
  </si>
  <si>
    <t>Uitgaven PF</t>
  </si>
  <si>
    <t>Verplichtingen PF:</t>
  </si>
  <si>
    <t>Uitgaven PF:</t>
  </si>
  <si>
    <t xml:space="preserve">Regeling cultuurparticipatie </t>
  </si>
  <si>
    <t>provinciefonds</t>
  </si>
  <si>
    <t>5)</t>
  </si>
  <si>
    <t>Bron</t>
  </si>
  <si>
    <t>Soort</t>
  </si>
  <si>
    <t>Kas</t>
  </si>
  <si>
    <t>Verpl</t>
  </si>
  <si>
    <t>Mutatie 2016</t>
  </si>
  <si>
    <t xml:space="preserve">Externe veiligheid </t>
  </si>
  <si>
    <t xml:space="preserve">Investeringsbudget Stedelijke Vernieuwing </t>
  </si>
  <si>
    <t>Bedrijventerreinen</t>
  </si>
  <si>
    <t>IBOS</t>
  </si>
  <si>
    <t>Tabel B1: Overzichtstabel suppletoire uitgavenmutaties (x € 1 000)</t>
  </si>
  <si>
    <t>Mutaties (+ of -) 1ste suppletoire begroting</t>
  </si>
  <si>
    <t>Stand 1ste suppletoire begroting</t>
  </si>
  <si>
    <t>Stand uitgavenbedrag ontwerpbegroting 2012</t>
  </si>
  <si>
    <t>Stand 1ste suppletoire begroting 2012</t>
  </si>
  <si>
    <t>2014</t>
  </si>
  <si>
    <t>Stand OW 2012</t>
  </si>
  <si>
    <t>Stand VJN 2012</t>
  </si>
  <si>
    <t>Onderzoek en Bijdragen organisaties</t>
  </si>
  <si>
    <t>Stand ontwerp-begroting 2012 (1)</t>
  </si>
  <si>
    <t>Mutaties 1ste  suppletoire begroting 2012 (2)</t>
  </si>
  <si>
    <t>Stand 1ste suppletoire begroting 2012 (3)=(1+2)</t>
  </si>
  <si>
    <t>Mutatie 2017</t>
  </si>
  <si>
    <t>Tabel B3: Verplichtingenbedrag provinciefonds 2012 (x € 1 000)</t>
  </si>
  <si>
    <t>Stand verplichtingenbedrag ontwerpbegroting 2012</t>
  </si>
  <si>
    <t>Stand verplichtingenbedrag bij 1ste suppletoire begroting 2012</t>
  </si>
  <si>
    <t>Tabel B4: Uitgavenbedrag provinciefonds 2012 (x € 1 000)</t>
  </si>
  <si>
    <t>Stand uitgavenbedrag bij 1ste suppletoire begroting 2012</t>
  </si>
  <si>
    <t>Wijziging betalingsverloop integratie-uitkeringen 2011</t>
  </si>
  <si>
    <t>Wijziging betalingsverloop decentralisatie-uitkeringen 2011</t>
  </si>
  <si>
    <t>Wijziging betalingsverloop algemene uitkering 2011</t>
  </si>
  <si>
    <t>Tabel B5: Overzicht integratie-uitkeringen provinciefonds 2012 (x € 1 000)</t>
  </si>
  <si>
    <t>Integratie-uitkering begroting 2012:</t>
  </si>
  <si>
    <t>Tabel B6: Overzicht decentralisatie-uitkeringen provinciefonds 2012 (x € 1 000)</t>
  </si>
  <si>
    <t>Decentralisatie-uitkering begroting 2012:</t>
  </si>
  <si>
    <t xml:space="preserve">Regionale luchthavens </t>
  </si>
  <si>
    <t xml:space="preserve">DU Ontwikkel / OEM variabel </t>
  </si>
  <si>
    <t>Nationale gebiedsontwikkelingen (Nota Ruimte en BIRK)</t>
  </si>
  <si>
    <t>Julianasluis</t>
  </si>
  <si>
    <t xml:space="preserve">Waddenfonds </t>
  </si>
  <si>
    <t>NJN 2011</t>
  </si>
  <si>
    <t>SW 2011</t>
  </si>
  <si>
    <t>7)</t>
  </si>
  <si>
    <t>Nieuw Handelsregister</t>
  </si>
  <si>
    <t>06775</t>
  </si>
  <si>
    <t>06779</t>
  </si>
  <si>
    <t>06780</t>
  </si>
  <si>
    <t>06781</t>
  </si>
  <si>
    <t>06782</t>
  </si>
  <si>
    <t>Zwemwaterrichtlijn EU (decentralisatie-uitkering)</t>
  </si>
  <si>
    <t>Zwemwaterrichtlijn EU</t>
  </si>
  <si>
    <t xml:space="preserve">Green Deal </t>
  </si>
  <si>
    <t>Green Deal (decentralisatie-uitkering)</t>
  </si>
  <si>
    <t>06854</t>
  </si>
  <si>
    <t>06855</t>
  </si>
  <si>
    <t>Bijdrage budgetfinanciering BRK</t>
  </si>
  <si>
    <t>06961</t>
  </si>
  <si>
    <t>Waddenfonds</t>
  </si>
  <si>
    <t>07012</t>
  </si>
  <si>
    <t>Waddenfonds (decentralisatie-uitkering)</t>
  </si>
  <si>
    <t>2a)</t>
  </si>
  <si>
    <t>2b)</t>
  </si>
  <si>
    <t>2c)</t>
  </si>
  <si>
    <t xml:space="preserve">4) </t>
  </si>
  <si>
    <t>6)</t>
  </si>
  <si>
    <t xml:space="preserve">8) </t>
  </si>
  <si>
    <t>07003</t>
  </si>
  <si>
    <t>Nationale gebiedsontwikkelingen</t>
  </si>
  <si>
    <t>Nationale gebiedsontwikkelingen (decentralisatie-uitkering)</t>
  </si>
  <si>
    <t xml:space="preserve">9)  </t>
  </si>
  <si>
    <t>Accres tranche 2012</t>
  </si>
  <si>
    <t>07147</t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</si>
</sst>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###\ ###\ ##0;\-###\ ###\ ###"/>
    <numFmt numFmtId="169" formatCode="#,##0_ ;[Red]\-#,##0\ "/>
    <numFmt numFmtId="170" formatCode="###\ ###\ ###\ ##0;\-###\ ###\ ###\ ###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0"/>
    </font>
    <font>
      <sz val="7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Courier New"/>
      <family val="3"/>
    </font>
    <font>
      <b/>
      <sz val="10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168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8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68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170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8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 quotePrefix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68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3" fontId="7" fillId="0" borderId="0" xfId="0" applyNumberFormat="1" applyFont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8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8" fontId="2" fillId="0" borderId="2" xfId="0" applyNumberFormat="1" applyFont="1" applyBorder="1" applyAlignment="1">
      <alignment vertical="center"/>
    </xf>
    <xf numFmtId="168" fontId="2" fillId="0" borderId="4" xfId="0" applyNumberFormat="1" applyFont="1" applyFill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8" fontId="2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right" vertical="center"/>
    </xf>
    <xf numFmtId="168" fontId="1" fillId="0" borderId="2" xfId="0" applyNumberFormat="1" applyFon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 quotePrefix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70" fontId="1" fillId="0" borderId="0" xfId="0" applyNumberFormat="1" applyFont="1" applyBorder="1" applyAlignment="1">
      <alignment vertical="center"/>
    </xf>
    <xf numFmtId="168" fontId="2" fillId="0" borderId="5" xfId="0" applyNumberFormat="1" applyFont="1" applyBorder="1" applyAlignment="1">
      <alignment vertical="center"/>
    </xf>
    <xf numFmtId="170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49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8" fontId="1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2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170" fontId="2" fillId="2" borderId="0" xfId="0" applyNumberFormat="1" applyFont="1" applyFill="1" applyBorder="1" applyAlignment="1">
      <alignment/>
    </xf>
    <xf numFmtId="170" fontId="2" fillId="0" borderId="0" xfId="0" applyNumberFormat="1" applyFont="1" applyBorder="1" applyAlignment="1">
      <alignment/>
    </xf>
    <xf numFmtId="170" fontId="1" fillId="0" borderId="5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170" fontId="1" fillId="2" borderId="10" xfId="0" applyNumberFormat="1" applyFont="1" applyFill="1" applyBorder="1" applyAlignment="1">
      <alignment/>
    </xf>
    <xf numFmtId="170" fontId="2" fillId="2" borderId="0" xfId="0" applyNumberFormat="1" applyFont="1" applyFill="1" applyBorder="1" applyAlignment="1">
      <alignment/>
    </xf>
    <xf numFmtId="170" fontId="2" fillId="2" borderId="4" xfId="0" applyNumberFormat="1" applyFont="1" applyFill="1" applyBorder="1" applyAlignment="1">
      <alignment/>
    </xf>
    <xf numFmtId="170" fontId="2" fillId="2" borderId="12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/>
    </xf>
    <xf numFmtId="168" fontId="1" fillId="0" borderId="5" xfId="0" applyNumberFormat="1" applyFont="1" applyFill="1" applyBorder="1" applyAlignment="1">
      <alignment horizontal="right" vertical="center"/>
    </xf>
    <xf numFmtId="168" fontId="1" fillId="0" borderId="0" xfId="0" applyNumberFormat="1" applyFont="1" applyBorder="1" applyAlignment="1">
      <alignment vertical="center"/>
    </xf>
    <xf numFmtId="168" fontId="1" fillId="0" borderId="5" xfId="0" applyNumberFormat="1" applyFont="1" applyBorder="1" applyAlignment="1">
      <alignment vertical="center"/>
    </xf>
    <xf numFmtId="170" fontId="1" fillId="0" borderId="0" xfId="0" applyNumberFormat="1" applyFont="1" applyFill="1" applyAlignment="1">
      <alignment vertical="center"/>
    </xf>
    <xf numFmtId="170" fontId="2" fillId="0" borderId="5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center"/>
      <protection/>
    </xf>
    <xf numFmtId="170" fontId="1" fillId="0" borderId="0" xfId="0" applyNumberFormat="1" applyFont="1" applyFill="1" applyAlignment="1">
      <alignment horizontal="right" vertical="center"/>
    </xf>
    <xf numFmtId="168" fontId="1" fillId="0" borderId="0" xfId="0" applyNumberFormat="1" applyFont="1" applyFill="1" applyAlignment="1">
      <alignment vertical="center"/>
    </xf>
    <xf numFmtId="170" fontId="0" fillId="0" borderId="0" xfId="0" applyNumberFormat="1" applyAlignment="1">
      <alignment/>
    </xf>
    <xf numFmtId="170" fontId="2" fillId="0" borderId="1" xfId="0" applyNumberFormat="1" applyFont="1" applyFill="1" applyBorder="1" applyAlignment="1">
      <alignment horizontal="right" vertical="center" wrapText="1"/>
    </xf>
    <xf numFmtId="170" fontId="1" fillId="0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8" fontId="3" fillId="0" borderId="0" xfId="0" applyNumberFormat="1" applyFont="1" applyAlignment="1">
      <alignment horizontal="right" vertical="center" wrapText="1"/>
    </xf>
    <xf numFmtId="168" fontId="3" fillId="0" borderId="0" xfId="0" applyNumberFormat="1" applyFont="1" applyFill="1" applyBorder="1" applyAlignment="1">
      <alignment vertical="center"/>
    </xf>
    <xf numFmtId="168" fontId="3" fillId="0" borderId="2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0" customWidth="1"/>
    <col min="2" max="2" width="39.7109375" style="30" customWidth="1"/>
    <col min="3" max="3" width="3.421875" style="30" customWidth="1"/>
    <col min="4" max="16384" width="9.140625" style="30" customWidth="1"/>
  </cols>
  <sheetData>
    <row r="1" spans="1:3" ht="11.25">
      <c r="A1" s="29" t="s">
        <v>17</v>
      </c>
      <c r="B1" s="29"/>
      <c r="C1" s="29" t="s">
        <v>18</v>
      </c>
    </row>
    <row r="2" spans="1:3" ht="11.25">
      <c r="A2" s="29"/>
      <c r="B2" s="29"/>
      <c r="C2" s="29"/>
    </row>
    <row r="3" spans="1:3" ht="11.25">
      <c r="A3" s="29"/>
      <c r="B3" s="29" t="s">
        <v>19</v>
      </c>
      <c r="C3" s="29"/>
    </row>
    <row r="4" spans="1:3" ht="11.25">
      <c r="A4" s="29"/>
      <c r="B4" s="29"/>
      <c r="C4" s="29"/>
    </row>
    <row r="5" spans="1:3" ht="11.25">
      <c r="A5" s="29" t="s">
        <v>9</v>
      </c>
      <c r="B5" s="29" t="s">
        <v>20</v>
      </c>
      <c r="C5" s="29"/>
    </row>
    <row r="6" ht="11.25">
      <c r="B6" s="30" t="s">
        <v>21</v>
      </c>
    </row>
    <row r="7" ht="11.25">
      <c r="B7" s="30" t="s">
        <v>35</v>
      </c>
    </row>
    <row r="9" spans="1:3" ht="11.25">
      <c r="A9" s="29" t="s">
        <v>10</v>
      </c>
      <c r="B9" s="29" t="s">
        <v>22</v>
      </c>
      <c r="C9" s="29"/>
    </row>
    <row r="10" ht="11.25">
      <c r="B10" s="30" t="s">
        <v>36</v>
      </c>
    </row>
    <row r="12" spans="1:3" ht="11.25">
      <c r="A12" s="29" t="s">
        <v>11</v>
      </c>
      <c r="B12" s="29" t="s">
        <v>13</v>
      </c>
      <c r="C12" s="29"/>
    </row>
    <row r="13" spans="1:3" ht="11.25">
      <c r="A13" s="29"/>
      <c r="B13" s="29"/>
      <c r="C13" s="29"/>
    </row>
    <row r="14" spans="1:3" ht="11.25">
      <c r="A14" s="29" t="s">
        <v>45</v>
      </c>
      <c r="B14" s="29" t="s">
        <v>46</v>
      </c>
      <c r="C14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8" width="10.7109375" style="0" customWidth="1"/>
    <col min="9" max="9" width="11.140625" style="0" hidden="1" customWidth="1"/>
    <col min="10" max="10" width="9.57421875" style="0" hidden="1" customWidth="1"/>
    <col min="11" max="11" width="10.140625" style="0" hidden="1" customWidth="1"/>
  </cols>
  <sheetData>
    <row r="1" ht="13.5" thickBot="1"/>
    <row r="2" spans="1:11" ht="13.5" thickBot="1">
      <c r="A2" s="1"/>
      <c r="B2" s="1"/>
      <c r="C2" s="143" t="s">
        <v>6</v>
      </c>
      <c r="D2" s="143"/>
      <c r="E2" s="143"/>
      <c r="F2" s="143" t="s">
        <v>7</v>
      </c>
      <c r="G2" s="144"/>
      <c r="H2" s="144"/>
      <c r="I2" s="143" t="s">
        <v>28</v>
      </c>
      <c r="J2" s="144"/>
      <c r="K2" s="144"/>
    </row>
    <row r="3" spans="1:11" ht="15.75" customHeight="1" thickBot="1">
      <c r="A3" s="2" t="s">
        <v>0</v>
      </c>
      <c r="B3" s="2" t="s">
        <v>1</v>
      </c>
      <c r="C3" s="142" t="s">
        <v>2</v>
      </c>
      <c r="D3" s="142"/>
      <c r="E3" s="142"/>
      <c r="F3" s="142" t="s">
        <v>94</v>
      </c>
      <c r="G3" s="142"/>
      <c r="H3" s="142"/>
      <c r="I3" s="142" t="s">
        <v>95</v>
      </c>
      <c r="J3" s="142"/>
      <c r="K3" s="142"/>
    </row>
    <row r="4" spans="1:11" ht="23.25" thickBot="1">
      <c r="A4" s="1"/>
      <c r="B4" s="1"/>
      <c r="C4" s="37" t="s">
        <v>3</v>
      </c>
      <c r="D4" s="37" t="s">
        <v>4</v>
      </c>
      <c r="E4" s="37" t="s">
        <v>5</v>
      </c>
      <c r="F4" s="37" t="s">
        <v>3</v>
      </c>
      <c r="G4" s="37" t="s">
        <v>4</v>
      </c>
      <c r="H4" s="37" t="s">
        <v>5</v>
      </c>
      <c r="I4" s="37" t="s">
        <v>3</v>
      </c>
      <c r="J4" s="37" t="s">
        <v>4</v>
      </c>
      <c r="K4" s="37" t="s">
        <v>5</v>
      </c>
    </row>
    <row r="5" spans="1:11" ht="21" customHeight="1">
      <c r="A5" s="49"/>
      <c r="B5" s="32" t="s">
        <v>29</v>
      </c>
      <c r="C5" s="52">
        <v>1116489</v>
      </c>
      <c r="D5" s="52">
        <v>1116489</v>
      </c>
      <c r="E5" s="52">
        <v>1116489</v>
      </c>
      <c r="F5" s="52">
        <v>48107</v>
      </c>
      <c r="G5" s="52">
        <v>48107</v>
      </c>
      <c r="H5" s="52">
        <v>48107</v>
      </c>
      <c r="I5" s="52">
        <f>I6</f>
        <v>1164596</v>
      </c>
      <c r="J5" s="52">
        <f>J6</f>
        <v>1164596</v>
      </c>
      <c r="K5" s="52">
        <f>K6</f>
        <v>1164596</v>
      </c>
    </row>
    <row r="6" spans="1:11" ht="21.75" customHeight="1" thickBot="1">
      <c r="A6" s="50" t="s">
        <v>24</v>
      </c>
      <c r="B6" s="48" t="s">
        <v>82</v>
      </c>
      <c r="C6" s="51">
        <v>1116489</v>
      </c>
      <c r="D6" s="51">
        <v>1116489</v>
      </c>
      <c r="E6" s="51">
        <v>1116489</v>
      </c>
      <c r="F6" s="51">
        <v>48107</v>
      </c>
      <c r="G6" s="51">
        <v>48107</v>
      </c>
      <c r="H6" s="51">
        <v>48107</v>
      </c>
      <c r="I6" s="51">
        <f>Totaal!N22</f>
        <v>1164596</v>
      </c>
      <c r="J6" s="51">
        <f>Totaal!D22</f>
        <v>1164596</v>
      </c>
      <c r="K6" s="51">
        <f>J6</f>
        <v>1164596</v>
      </c>
    </row>
    <row r="9" ht="12.75">
      <c r="F9" s="88"/>
    </row>
  </sheetData>
  <mergeCells count="6">
    <mergeCell ref="C3:E3"/>
    <mergeCell ref="C2:E2"/>
    <mergeCell ref="I2:K2"/>
    <mergeCell ref="I3:K3"/>
    <mergeCell ref="F2:H2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pane ySplit="1" topLeftCell="BM2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8.140625" style="38" hidden="1" customWidth="1"/>
    <col min="2" max="2" width="6.8515625" style="38" hidden="1" customWidth="1"/>
    <col min="3" max="3" width="5.00390625" style="38" hidden="1" customWidth="1"/>
    <col min="4" max="4" width="6.28125" style="38" hidden="1" customWidth="1"/>
    <col min="5" max="5" width="3.28125" style="38" customWidth="1"/>
    <col min="6" max="6" width="4.7109375" style="38" customWidth="1"/>
    <col min="7" max="7" width="59.8515625" style="38" customWidth="1"/>
    <col min="8" max="8" width="10.140625" style="38" customWidth="1"/>
    <col min="9" max="9" width="2.140625" style="38" customWidth="1"/>
    <col min="10" max="10" width="10.140625" style="38" hidden="1" customWidth="1"/>
    <col min="11" max="11" width="10.140625" style="76" hidden="1" customWidth="1"/>
    <col min="12" max="14" width="10.140625" style="38" hidden="1" customWidth="1"/>
    <col min="15" max="15" width="3.7109375" style="38" customWidth="1"/>
    <col min="16" max="16" width="21.140625" style="76" hidden="1" customWidth="1"/>
    <col min="17" max="17" width="12.8515625" style="38" hidden="1" customWidth="1"/>
    <col min="18" max="18" width="10.57421875" style="38" customWidth="1"/>
    <col min="19" max="16384" width="9.140625" style="38" customWidth="1"/>
  </cols>
  <sheetData>
    <row r="1" spans="1:17" ht="11.25">
      <c r="A1" s="38" t="s">
        <v>38</v>
      </c>
      <c r="B1" s="38" t="s">
        <v>60</v>
      </c>
      <c r="C1" s="38" t="s">
        <v>61</v>
      </c>
      <c r="D1" s="38" t="s">
        <v>62</v>
      </c>
      <c r="H1" s="38">
        <v>2012</v>
      </c>
      <c r="J1" s="38">
        <v>2013</v>
      </c>
      <c r="K1" s="96" t="s">
        <v>98</v>
      </c>
      <c r="L1" s="38">
        <v>2015</v>
      </c>
      <c r="M1" s="38">
        <v>2016</v>
      </c>
      <c r="N1" s="38">
        <v>2017</v>
      </c>
      <c r="P1" s="76" t="s">
        <v>39</v>
      </c>
      <c r="Q1" s="38" t="s">
        <v>92</v>
      </c>
    </row>
    <row r="3" ht="15" customHeight="1">
      <c r="F3" s="39" t="s">
        <v>93</v>
      </c>
    </row>
    <row r="4" spans="6:10" ht="6.75" customHeight="1" thickBot="1">
      <c r="F4" s="63"/>
      <c r="G4" s="63"/>
      <c r="H4" s="63"/>
      <c r="I4" s="63"/>
      <c r="J4" s="63"/>
    </row>
    <row r="5" spans="6:14" ht="15" customHeight="1" thickBot="1">
      <c r="F5" s="95"/>
      <c r="G5" s="95"/>
      <c r="H5" s="47">
        <v>2012</v>
      </c>
      <c r="I5" s="47"/>
      <c r="J5" s="47">
        <v>2013</v>
      </c>
      <c r="K5" s="47">
        <v>2014</v>
      </c>
      <c r="L5" s="47">
        <v>2015</v>
      </c>
      <c r="M5" s="47">
        <v>2016</v>
      </c>
      <c r="N5" s="47">
        <v>2017</v>
      </c>
    </row>
    <row r="6" spans="8:10" ht="7.5" customHeight="1" thickBot="1">
      <c r="H6" s="77"/>
      <c r="I6" s="77"/>
      <c r="J6" s="77"/>
    </row>
    <row r="7" spans="1:14" ht="22.5" customHeight="1" thickBot="1">
      <c r="A7" s="38" t="s">
        <v>84</v>
      </c>
      <c r="B7" s="38" t="s">
        <v>85</v>
      </c>
      <c r="C7" s="38" t="s">
        <v>86</v>
      </c>
      <c r="D7" s="38" t="s">
        <v>87</v>
      </c>
      <c r="F7" s="44" t="s">
        <v>96</v>
      </c>
      <c r="G7" s="3"/>
      <c r="H7" s="46">
        <v>1116489</v>
      </c>
      <c r="I7" s="46"/>
      <c r="J7" s="134">
        <v>1131197</v>
      </c>
      <c r="K7" s="134">
        <v>1117285</v>
      </c>
      <c r="L7" s="134">
        <v>958391</v>
      </c>
      <c r="M7" s="134">
        <v>946008</v>
      </c>
      <c r="N7" s="134">
        <v>946008</v>
      </c>
    </row>
    <row r="8" spans="6:10" ht="7.5" customHeight="1">
      <c r="F8" s="45"/>
      <c r="G8" s="19"/>
      <c r="H8" s="40"/>
      <c r="I8" s="40"/>
      <c r="J8" s="40"/>
    </row>
    <row r="9" spans="6:10" ht="15" customHeight="1">
      <c r="F9" s="39" t="s">
        <v>25</v>
      </c>
      <c r="G9" s="39"/>
      <c r="H9" s="41"/>
      <c r="I9" s="41"/>
      <c r="J9" s="41"/>
    </row>
    <row r="10" spans="1:18" ht="15" customHeight="1">
      <c r="A10" s="38" t="s">
        <v>123</v>
      </c>
      <c r="B10" s="38" t="s">
        <v>37</v>
      </c>
      <c r="C10" s="38" t="s">
        <v>70</v>
      </c>
      <c r="D10" s="38" t="s">
        <v>71</v>
      </c>
      <c r="F10" s="127" t="s">
        <v>69</v>
      </c>
      <c r="G10" s="6" t="s">
        <v>74</v>
      </c>
      <c r="H10" s="81">
        <v>-275</v>
      </c>
      <c r="I10" s="78"/>
      <c r="J10" s="31">
        <v>725</v>
      </c>
      <c r="K10" s="130">
        <v>1725</v>
      </c>
      <c r="L10" s="130"/>
      <c r="M10" s="130"/>
      <c r="N10" s="130"/>
      <c r="P10" s="76" t="s">
        <v>127</v>
      </c>
      <c r="Q10" s="38">
        <v>28</v>
      </c>
      <c r="R10" s="42"/>
    </row>
    <row r="11" spans="1:18" ht="13.5" customHeight="1">
      <c r="A11" s="38" t="s">
        <v>124</v>
      </c>
      <c r="B11" s="38" t="s">
        <v>23</v>
      </c>
      <c r="C11" s="38" t="s">
        <v>70</v>
      </c>
      <c r="F11" s="127" t="s">
        <v>143</v>
      </c>
      <c r="G11" s="75" t="s">
        <v>111</v>
      </c>
      <c r="H11" s="22">
        <v>1</v>
      </c>
      <c r="I11" s="78"/>
      <c r="J11" s="31"/>
      <c r="K11" s="130"/>
      <c r="L11" s="130"/>
      <c r="M11" s="130"/>
      <c r="N11" s="130"/>
      <c r="P11" s="76" t="s">
        <v>128</v>
      </c>
      <c r="Q11" s="38">
        <v>26</v>
      </c>
      <c r="R11" s="129"/>
    </row>
    <row r="12" spans="1:18" ht="13.5" customHeight="1">
      <c r="A12" s="38" t="s">
        <v>124</v>
      </c>
      <c r="B12" s="38" t="s">
        <v>37</v>
      </c>
      <c r="C12" s="38" t="s">
        <v>70</v>
      </c>
      <c r="F12" s="127" t="s">
        <v>144</v>
      </c>
      <c r="G12" s="75" t="s">
        <v>112</v>
      </c>
      <c r="H12" s="22">
        <v>2</v>
      </c>
      <c r="I12" s="78"/>
      <c r="J12" s="31"/>
      <c r="K12" s="130"/>
      <c r="L12" s="130"/>
      <c r="M12" s="130"/>
      <c r="N12" s="130"/>
      <c r="P12" s="76" t="s">
        <v>129</v>
      </c>
      <c r="Q12" s="38">
        <v>25</v>
      </c>
      <c r="R12" s="129"/>
    </row>
    <row r="13" spans="1:18" ht="13.5" customHeight="1">
      <c r="A13" s="38" t="s">
        <v>124</v>
      </c>
      <c r="B13" s="38" t="s">
        <v>27</v>
      </c>
      <c r="C13" s="38" t="s">
        <v>70</v>
      </c>
      <c r="F13" s="127" t="s">
        <v>145</v>
      </c>
      <c r="G13" s="128" t="s">
        <v>113</v>
      </c>
      <c r="H13" s="22">
        <v>-3</v>
      </c>
      <c r="I13" s="78"/>
      <c r="J13" s="31"/>
      <c r="K13" s="130"/>
      <c r="L13" s="130"/>
      <c r="M13" s="130"/>
      <c r="N13" s="130"/>
      <c r="P13" s="76" t="s">
        <v>130</v>
      </c>
      <c r="Q13" s="38">
        <v>24</v>
      </c>
      <c r="R13" s="129"/>
    </row>
    <row r="14" spans="1:18" ht="15" customHeight="1">
      <c r="A14" s="38" t="s">
        <v>73</v>
      </c>
      <c r="B14" s="38" t="s">
        <v>27</v>
      </c>
      <c r="C14" s="38" t="s">
        <v>70</v>
      </c>
      <c r="D14" s="38" t="s">
        <v>71</v>
      </c>
      <c r="F14" s="127" t="s">
        <v>72</v>
      </c>
      <c r="G14" s="38" t="s">
        <v>126</v>
      </c>
      <c r="H14" s="81">
        <v>-73</v>
      </c>
      <c r="I14" s="80"/>
      <c r="J14" s="31">
        <v>-73</v>
      </c>
      <c r="K14" s="31">
        <v>-73</v>
      </c>
      <c r="L14" s="31">
        <v>-73</v>
      </c>
      <c r="M14" s="31">
        <v>-73</v>
      </c>
      <c r="N14" s="31">
        <v>-73</v>
      </c>
      <c r="P14" s="76" t="s">
        <v>131</v>
      </c>
      <c r="Q14" s="38">
        <v>32</v>
      </c>
      <c r="R14" s="42"/>
    </row>
    <row r="15" spans="1:18" ht="15" customHeight="1">
      <c r="A15" s="38" t="s">
        <v>73</v>
      </c>
      <c r="B15" s="38" t="s">
        <v>37</v>
      </c>
      <c r="C15" s="38" t="s">
        <v>70</v>
      </c>
      <c r="D15" s="38" t="s">
        <v>71</v>
      </c>
      <c r="F15" s="127" t="s">
        <v>146</v>
      </c>
      <c r="G15" s="38" t="s">
        <v>132</v>
      </c>
      <c r="H15" s="81">
        <v>1200</v>
      </c>
      <c r="I15" s="80"/>
      <c r="J15" s="31">
        <v>1200</v>
      </c>
      <c r="K15" s="130">
        <v>1200</v>
      </c>
      <c r="L15" s="130">
        <v>1200</v>
      </c>
      <c r="M15" s="130"/>
      <c r="N15" s="130"/>
      <c r="P15" s="76" t="s">
        <v>136</v>
      </c>
      <c r="Q15" s="38">
        <v>33</v>
      </c>
      <c r="R15" s="42"/>
    </row>
    <row r="16" spans="1:18" ht="15" customHeight="1">
      <c r="A16" s="38" t="s">
        <v>73</v>
      </c>
      <c r="B16" s="38" t="s">
        <v>37</v>
      </c>
      <c r="C16" s="38" t="s">
        <v>70</v>
      </c>
      <c r="D16" s="38" t="s">
        <v>71</v>
      </c>
      <c r="F16" s="127" t="s">
        <v>83</v>
      </c>
      <c r="G16" s="38" t="s">
        <v>135</v>
      </c>
      <c r="H16" s="81">
        <v>2000</v>
      </c>
      <c r="I16" s="80"/>
      <c r="J16" s="31"/>
      <c r="K16" s="130"/>
      <c r="L16" s="130"/>
      <c r="M16" s="130"/>
      <c r="N16" s="130"/>
      <c r="P16" s="76" t="s">
        <v>137</v>
      </c>
      <c r="Q16" s="38">
        <v>34</v>
      </c>
      <c r="R16" s="42"/>
    </row>
    <row r="17" spans="1:18" ht="15" customHeight="1">
      <c r="A17" s="38" t="s">
        <v>73</v>
      </c>
      <c r="B17" s="38" t="s">
        <v>27</v>
      </c>
      <c r="C17" s="38" t="s">
        <v>70</v>
      </c>
      <c r="D17" s="38" t="s">
        <v>71</v>
      </c>
      <c r="F17" s="127" t="s">
        <v>147</v>
      </c>
      <c r="G17" s="38" t="s">
        <v>138</v>
      </c>
      <c r="H17" s="81">
        <v>-679</v>
      </c>
      <c r="I17" s="80"/>
      <c r="J17" s="31">
        <v>-679</v>
      </c>
      <c r="K17" s="31">
        <v>-679</v>
      </c>
      <c r="L17" s="31">
        <v>-679</v>
      </c>
      <c r="M17" s="31">
        <v>-679</v>
      </c>
      <c r="N17" s="31">
        <v>-679</v>
      </c>
      <c r="P17" s="76" t="s">
        <v>139</v>
      </c>
      <c r="Q17" s="38">
        <v>35</v>
      </c>
      <c r="R17" s="42"/>
    </row>
    <row r="18" spans="1:18" ht="15" customHeight="1">
      <c r="A18" s="38" t="s">
        <v>73</v>
      </c>
      <c r="B18" s="38" t="s">
        <v>37</v>
      </c>
      <c r="C18" s="38" t="s">
        <v>70</v>
      </c>
      <c r="D18" s="38" t="s">
        <v>71</v>
      </c>
      <c r="F18" s="127" t="s">
        <v>125</v>
      </c>
      <c r="G18" s="38" t="s">
        <v>142</v>
      </c>
      <c r="H18" s="81">
        <v>66491</v>
      </c>
      <c r="I18" s="80"/>
      <c r="J18" s="31"/>
      <c r="K18" s="31"/>
      <c r="L18" s="31"/>
      <c r="M18" s="31"/>
      <c r="N18" s="31"/>
      <c r="P18" s="76" t="s">
        <v>141</v>
      </c>
      <c r="Q18" s="38">
        <v>41</v>
      </c>
      <c r="R18" s="42"/>
    </row>
    <row r="19" spans="1:18" ht="15" customHeight="1">
      <c r="A19" s="38" t="s">
        <v>73</v>
      </c>
      <c r="B19" s="38" t="s">
        <v>37</v>
      </c>
      <c r="C19" s="38" t="s">
        <v>70</v>
      </c>
      <c r="D19" s="38" t="s">
        <v>71</v>
      </c>
      <c r="F19" s="127" t="s">
        <v>148</v>
      </c>
      <c r="G19" s="38" t="s">
        <v>151</v>
      </c>
      <c r="H19" s="81">
        <v>100</v>
      </c>
      <c r="I19" s="80"/>
      <c r="J19" s="31"/>
      <c r="K19" s="31"/>
      <c r="L19" s="31"/>
      <c r="M19" s="31"/>
      <c r="N19" s="31"/>
      <c r="P19" s="76" t="s">
        <v>149</v>
      </c>
      <c r="Q19" s="38">
        <v>38</v>
      </c>
      <c r="R19" s="42"/>
    </row>
    <row r="20" spans="1:18" ht="15" customHeight="1">
      <c r="A20" s="38" t="s">
        <v>73</v>
      </c>
      <c r="B20" s="38" t="s">
        <v>27</v>
      </c>
      <c r="C20" s="38" t="s">
        <v>70</v>
      </c>
      <c r="D20" s="38" t="s">
        <v>71</v>
      </c>
      <c r="F20" s="127" t="s">
        <v>152</v>
      </c>
      <c r="G20" s="38" t="s">
        <v>153</v>
      </c>
      <c r="H20" s="81">
        <v>-20657</v>
      </c>
      <c r="I20" s="80"/>
      <c r="J20" s="31">
        <v>-20657</v>
      </c>
      <c r="K20" s="31">
        <v>-20657</v>
      </c>
      <c r="L20" s="31">
        <v>-20657</v>
      </c>
      <c r="M20" s="31">
        <v>-20657</v>
      </c>
      <c r="N20" s="31">
        <v>-20657</v>
      </c>
      <c r="P20" s="76" t="s">
        <v>154</v>
      </c>
      <c r="Q20" s="38">
        <v>42</v>
      </c>
      <c r="R20" s="42"/>
    </row>
    <row r="21" spans="6:14" ht="7.5" customHeight="1">
      <c r="F21" s="42"/>
      <c r="H21" s="79"/>
      <c r="I21" s="79"/>
      <c r="J21" s="79"/>
      <c r="K21" s="124"/>
      <c r="L21" s="124"/>
      <c r="M21" s="124"/>
      <c r="N21" s="124"/>
    </row>
    <row r="22" spans="6:14" ht="15" customHeight="1">
      <c r="F22" s="64" t="s">
        <v>34</v>
      </c>
      <c r="G22" s="63"/>
      <c r="H22" s="125">
        <v>48107</v>
      </c>
      <c r="I22" s="81"/>
      <c r="J22" s="110">
        <v>-19484</v>
      </c>
      <c r="K22" s="110">
        <v>-18484</v>
      </c>
      <c r="L22" s="110">
        <v>-20209</v>
      </c>
      <c r="M22" s="110">
        <v>-21409</v>
      </c>
      <c r="N22" s="110">
        <v>-21409</v>
      </c>
    </row>
    <row r="23" spans="6:14" ht="6" customHeight="1" thickBot="1">
      <c r="F23" s="64"/>
      <c r="G23" s="63"/>
      <c r="H23" s="78"/>
      <c r="I23" s="78"/>
      <c r="J23" s="78"/>
      <c r="K23" s="124"/>
      <c r="L23" s="124"/>
      <c r="M23" s="124"/>
      <c r="N23" s="124"/>
    </row>
    <row r="24" spans="6:14" ht="22.5" customHeight="1" thickBot="1">
      <c r="F24" s="145" t="s">
        <v>97</v>
      </c>
      <c r="G24" s="145"/>
      <c r="H24" s="132">
        <v>1164596</v>
      </c>
      <c r="I24" s="132"/>
      <c r="J24" s="133">
        <v>1111713</v>
      </c>
      <c r="K24" s="133">
        <v>1098801</v>
      </c>
      <c r="L24" s="133">
        <v>938182</v>
      </c>
      <c r="M24" s="133">
        <v>924599</v>
      </c>
      <c r="N24" s="133">
        <v>924599</v>
      </c>
    </row>
    <row r="27" spans="7:14" ht="11.25">
      <c r="G27" s="38" t="s">
        <v>40</v>
      </c>
      <c r="H27" s="130">
        <v>1164596</v>
      </c>
      <c r="I27" s="130"/>
      <c r="J27" s="130">
        <v>1111713</v>
      </c>
      <c r="K27" s="130">
        <v>1098801</v>
      </c>
      <c r="L27" s="130">
        <v>938182</v>
      </c>
      <c r="M27" s="130">
        <v>924599</v>
      </c>
      <c r="N27" s="130">
        <v>924599</v>
      </c>
    </row>
    <row r="34" spans="8:12" ht="11.25">
      <c r="H34" s="124"/>
      <c r="J34" s="124"/>
      <c r="K34" s="124"/>
      <c r="L34" s="124"/>
    </row>
  </sheetData>
  <mergeCells count="1">
    <mergeCell ref="F24:G24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23"/>
  <sheetViews>
    <sheetView workbookViewId="0" topLeftCell="B1">
      <selection activeCell="D24" sqref="D24"/>
    </sheetView>
  </sheetViews>
  <sheetFormatPr defaultColWidth="9.140625" defaultRowHeight="12.75"/>
  <cols>
    <col min="2" max="2" width="2.421875" style="0" customWidth="1"/>
    <col min="3" max="3" width="17.28125" style="0" customWidth="1"/>
    <col min="10" max="10" width="3.00390625" style="0" customWidth="1"/>
    <col min="11" max="12" width="3.28125" style="0" customWidth="1"/>
    <col min="13" max="13" width="18.28125" style="0" customWidth="1"/>
    <col min="20" max="20" width="2.7109375" style="0" customWidth="1"/>
  </cols>
  <sheetData>
    <row r="2" spans="2:20" ht="12.75">
      <c r="B2" s="97"/>
      <c r="C2" s="98" t="s">
        <v>63</v>
      </c>
      <c r="D2" s="97"/>
      <c r="E2" s="97"/>
      <c r="F2" s="97"/>
      <c r="G2" s="97"/>
      <c r="H2" s="97"/>
      <c r="I2" s="97"/>
      <c r="J2" s="97"/>
      <c r="L2" s="97"/>
      <c r="M2" s="98" t="s">
        <v>64</v>
      </c>
      <c r="N2" s="97"/>
      <c r="O2" s="97"/>
      <c r="P2" s="97"/>
      <c r="Q2" s="97"/>
      <c r="R2" s="97"/>
      <c r="S2" s="97"/>
      <c r="T2" s="97"/>
    </row>
    <row r="3" spans="2:27" ht="12.75">
      <c r="B3" s="97"/>
      <c r="C3" s="99" t="s">
        <v>99</v>
      </c>
      <c r="D3" s="103">
        <v>2012</v>
      </c>
      <c r="E3" s="100">
        <v>2013</v>
      </c>
      <c r="F3" s="100">
        <v>2014</v>
      </c>
      <c r="G3" s="100">
        <v>2015</v>
      </c>
      <c r="H3" s="100">
        <v>2016</v>
      </c>
      <c r="I3" s="101">
        <v>2017</v>
      </c>
      <c r="J3" s="102"/>
      <c r="K3" s="94"/>
      <c r="L3" s="97"/>
      <c r="M3" s="99" t="s">
        <v>99</v>
      </c>
      <c r="N3" s="103">
        <f aca="true" t="shared" si="0" ref="N3:S3">D3</f>
        <v>2012</v>
      </c>
      <c r="O3" s="100">
        <f t="shared" si="0"/>
        <v>2013</v>
      </c>
      <c r="P3" s="100">
        <f t="shared" si="0"/>
        <v>2014</v>
      </c>
      <c r="Q3" s="100">
        <f t="shared" si="0"/>
        <v>2015</v>
      </c>
      <c r="R3" s="100">
        <f t="shared" si="0"/>
        <v>2016</v>
      </c>
      <c r="S3" s="101">
        <f t="shared" si="0"/>
        <v>2017</v>
      </c>
      <c r="T3" s="97"/>
      <c r="V3" s="120"/>
      <c r="W3" s="120"/>
      <c r="X3" s="120"/>
      <c r="Y3" s="120"/>
      <c r="Z3" s="120"/>
      <c r="AA3" s="120"/>
    </row>
    <row r="4" spans="2:27" ht="12.75">
      <c r="B4" s="97"/>
      <c r="C4" s="104" t="s">
        <v>27</v>
      </c>
      <c r="D4" s="106">
        <v>485089</v>
      </c>
      <c r="E4" s="105">
        <v>924325</v>
      </c>
      <c r="F4" s="105">
        <v>925569</v>
      </c>
      <c r="G4" s="105">
        <v>917030</v>
      </c>
      <c r="H4" s="105">
        <v>917030</v>
      </c>
      <c r="I4" s="139">
        <v>917030</v>
      </c>
      <c r="J4" s="108"/>
      <c r="K4" s="109"/>
      <c r="L4" s="97"/>
      <c r="M4" s="104" t="s">
        <v>27</v>
      </c>
      <c r="N4" s="106">
        <v>485089</v>
      </c>
      <c r="O4" s="105">
        <v>924325</v>
      </c>
      <c r="P4" s="105">
        <v>925569</v>
      </c>
      <c r="Q4" s="105">
        <v>917030</v>
      </c>
      <c r="R4" s="105">
        <v>917030</v>
      </c>
      <c r="S4" s="139">
        <v>917030</v>
      </c>
      <c r="T4" s="97"/>
      <c r="V4" s="120"/>
      <c r="W4" s="120"/>
      <c r="X4" s="120"/>
      <c r="Y4" s="120"/>
      <c r="Z4" s="120"/>
      <c r="AA4" s="120"/>
    </row>
    <row r="5" spans="2:27" ht="12.75">
      <c r="B5" s="97"/>
      <c r="C5" s="104" t="s">
        <v>23</v>
      </c>
      <c r="D5" s="106">
        <v>0</v>
      </c>
      <c r="E5" s="105">
        <v>0</v>
      </c>
      <c r="F5" s="105">
        <v>0</v>
      </c>
      <c r="G5" s="105">
        <v>0</v>
      </c>
      <c r="H5" s="105">
        <v>0</v>
      </c>
      <c r="I5" s="107">
        <v>0</v>
      </c>
      <c r="J5" s="108"/>
      <c r="K5" s="109"/>
      <c r="L5" s="97"/>
      <c r="M5" s="104" t="s">
        <v>23</v>
      </c>
      <c r="N5" s="106">
        <v>0</v>
      </c>
      <c r="O5" s="105">
        <v>0</v>
      </c>
      <c r="P5" s="105">
        <v>0</v>
      </c>
      <c r="Q5" s="105">
        <v>0</v>
      </c>
      <c r="R5" s="105">
        <v>0</v>
      </c>
      <c r="S5" s="107">
        <v>0</v>
      </c>
      <c r="T5" s="97"/>
      <c r="V5" s="120"/>
      <c r="W5" s="120"/>
      <c r="X5" s="120"/>
      <c r="Y5" s="120"/>
      <c r="Z5" s="120"/>
      <c r="AA5" s="120"/>
    </row>
    <row r="6" spans="2:27" ht="12.75">
      <c r="B6" s="97"/>
      <c r="C6" s="104" t="s">
        <v>37</v>
      </c>
      <c r="D6" s="106">
        <v>631300</v>
      </c>
      <c r="E6" s="105">
        <v>206772</v>
      </c>
      <c r="F6" s="105">
        <v>191616</v>
      </c>
      <c r="G6" s="105">
        <v>41261</v>
      </c>
      <c r="H6" s="105">
        <v>28878</v>
      </c>
      <c r="I6" s="107">
        <v>28878</v>
      </c>
      <c r="J6" s="108"/>
      <c r="K6" s="109"/>
      <c r="L6" s="97"/>
      <c r="M6" s="104" t="s">
        <v>37</v>
      </c>
      <c r="N6" s="106">
        <v>631300</v>
      </c>
      <c r="O6" s="105">
        <v>206772</v>
      </c>
      <c r="P6" s="105">
        <v>191616</v>
      </c>
      <c r="Q6" s="105">
        <v>41261</v>
      </c>
      <c r="R6" s="105">
        <v>28878</v>
      </c>
      <c r="S6" s="107">
        <v>28878</v>
      </c>
      <c r="T6" s="97"/>
      <c r="V6" s="120"/>
      <c r="W6" s="120"/>
      <c r="X6" s="120"/>
      <c r="Y6" s="120"/>
      <c r="Z6" s="120"/>
      <c r="AA6" s="120"/>
    </row>
    <row r="7" spans="2:27" ht="12.75">
      <c r="B7" s="97"/>
      <c r="C7" s="104" t="s">
        <v>32</v>
      </c>
      <c r="D7" s="106">
        <v>100</v>
      </c>
      <c r="E7" s="105">
        <v>100</v>
      </c>
      <c r="F7" s="105">
        <v>100</v>
      </c>
      <c r="G7" s="105">
        <v>100</v>
      </c>
      <c r="H7" s="105">
        <v>100</v>
      </c>
      <c r="I7" s="107">
        <v>100</v>
      </c>
      <c r="J7" s="108"/>
      <c r="K7" s="109"/>
      <c r="L7" s="97"/>
      <c r="M7" s="104" t="s">
        <v>32</v>
      </c>
      <c r="N7" s="106">
        <v>100</v>
      </c>
      <c r="O7" s="105">
        <v>100</v>
      </c>
      <c r="P7" s="105">
        <v>100</v>
      </c>
      <c r="Q7" s="105">
        <v>100</v>
      </c>
      <c r="R7" s="105">
        <v>100</v>
      </c>
      <c r="S7" s="107">
        <v>100</v>
      </c>
      <c r="T7" s="97"/>
      <c r="V7" s="120"/>
      <c r="W7" s="120"/>
      <c r="X7" s="120"/>
      <c r="Y7" s="120"/>
      <c r="Z7" s="120"/>
      <c r="AA7" s="120"/>
    </row>
    <row r="8" spans="2:27" ht="12.75">
      <c r="B8" s="97"/>
      <c r="C8" s="111" t="s">
        <v>49</v>
      </c>
      <c r="D8" s="112">
        <f aca="true" t="shared" si="1" ref="D8:I8">SUM(D4:D7)</f>
        <v>1116489</v>
      </c>
      <c r="E8" s="112">
        <f t="shared" si="1"/>
        <v>1131197</v>
      </c>
      <c r="F8" s="112">
        <f t="shared" si="1"/>
        <v>1117285</v>
      </c>
      <c r="G8" s="112">
        <f t="shared" si="1"/>
        <v>958391</v>
      </c>
      <c r="H8" s="112">
        <f t="shared" si="1"/>
        <v>946008</v>
      </c>
      <c r="I8" s="126">
        <f t="shared" si="1"/>
        <v>946008</v>
      </c>
      <c r="J8" s="108"/>
      <c r="K8" s="109"/>
      <c r="L8" s="97"/>
      <c r="M8" s="111" t="s">
        <v>49</v>
      </c>
      <c r="N8" s="112">
        <f aca="true" t="shared" si="2" ref="N8:S8">SUM(N4:N7)</f>
        <v>1116489</v>
      </c>
      <c r="O8" s="112">
        <f t="shared" si="2"/>
        <v>1131197</v>
      </c>
      <c r="P8" s="112">
        <f t="shared" si="2"/>
        <v>1117285</v>
      </c>
      <c r="Q8" s="112">
        <f t="shared" si="2"/>
        <v>958391</v>
      </c>
      <c r="R8" s="112">
        <f t="shared" si="2"/>
        <v>946008</v>
      </c>
      <c r="S8" s="126">
        <f t="shared" si="2"/>
        <v>946008</v>
      </c>
      <c r="T8" s="97"/>
      <c r="V8" s="120"/>
      <c r="W8" s="120"/>
      <c r="X8" s="120"/>
      <c r="Y8" s="120"/>
      <c r="Z8" s="120"/>
      <c r="AA8" s="120"/>
    </row>
    <row r="9" spans="2:20" ht="12.75">
      <c r="B9" s="97"/>
      <c r="C9" s="97"/>
      <c r="D9" s="97"/>
      <c r="E9" s="97"/>
      <c r="F9" s="97"/>
      <c r="G9" s="97"/>
      <c r="H9" s="97"/>
      <c r="I9" s="118"/>
      <c r="J9" s="97"/>
      <c r="L9" s="97"/>
      <c r="M9" s="97"/>
      <c r="N9" s="98"/>
      <c r="O9" s="97"/>
      <c r="P9" s="97"/>
      <c r="Q9" s="97"/>
      <c r="R9" s="97"/>
      <c r="S9" s="118"/>
      <c r="T9" s="97"/>
    </row>
    <row r="10" spans="2:20" ht="12.75">
      <c r="B10" s="97"/>
      <c r="C10" s="99" t="s">
        <v>48</v>
      </c>
      <c r="D10" s="103">
        <f aca="true" t="shared" si="3" ref="D10:I10">D3</f>
        <v>2012</v>
      </c>
      <c r="E10" s="100">
        <f t="shared" si="3"/>
        <v>2013</v>
      </c>
      <c r="F10" s="100">
        <f t="shared" si="3"/>
        <v>2014</v>
      </c>
      <c r="G10" s="100">
        <f t="shared" si="3"/>
        <v>2015</v>
      </c>
      <c r="H10" s="100">
        <f t="shared" si="3"/>
        <v>2016</v>
      </c>
      <c r="I10" s="101">
        <f t="shared" si="3"/>
        <v>2017</v>
      </c>
      <c r="J10" s="102"/>
      <c r="K10" s="94"/>
      <c r="L10" s="97"/>
      <c r="M10" s="99" t="s">
        <v>48</v>
      </c>
      <c r="N10" s="103">
        <f aca="true" t="shared" si="4" ref="N10:S10">N3</f>
        <v>2012</v>
      </c>
      <c r="O10" s="100">
        <f t="shared" si="4"/>
        <v>2013</v>
      </c>
      <c r="P10" s="100">
        <f t="shared" si="4"/>
        <v>2014</v>
      </c>
      <c r="Q10" s="100">
        <f t="shared" si="4"/>
        <v>2015</v>
      </c>
      <c r="R10" s="100">
        <f t="shared" si="4"/>
        <v>2016</v>
      </c>
      <c r="S10" s="101">
        <f t="shared" si="4"/>
        <v>2017</v>
      </c>
      <c r="T10" s="97"/>
    </row>
    <row r="11" spans="2:20" ht="12.75">
      <c r="B11" s="97"/>
      <c r="C11" s="104" t="s">
        <v>27</v>
      </c>
      <c r="D11" s="115">
        <f>SUMPRODUCT(('Uitg mut B1'!$B$10:$B$21="AU")*('Uitg mut B1'!$C$10:$C$21="K")*('Uitg mut B1'!H$10:H$21))</f>
        <v>-21412</v>
      </c>
      <c r="E11" s="113">
        <f>SUMPRODUCT(('Uitg mut B1'!$B$10:$B$21="AU")*('Uitg mut B1'!$C$10:$C$21="K")*('Uitg mut B1'!J$10:J$21))</f>
        <v>-21409</v>
      </c>
      <c r="F11" s="113">
        <f>SUMPRODUCT(('Uitg mut B1'!$B$10:$B$21="AU")*('Uitg mut B1'!$C$10:$C$21="K")*('Uitg mut B1'!K$10:K$21))</f>
        <v>-21409</v>
      </c>
      <c r="G11" s="113">
        <f>SUMPRODUCT(('Uitg mut B1'!$B$10:$B$21="AU")*('Uitg mut B1'!$C$10:$C$21="K")*('Uitg mut B1'!L$10:L$21))</f>
        <v>-21409</v>
      </c>
      <c r="H11" s="113">
        <f>SUMPRODUCT(('Uitg mut B1'!$B$10:$B$21="AU")*('Uitg mut B1'!$C$10:$C$21="K")*('Uitg mut B1'!M$10:M$21))</f>
        <v>-21409</v>
      </c>
      <c r="I11" s="114">
        <f>SUMPRODUCT(('Uitg mut B1'!$B$10:$B$21="AU")*('Uitg mut B1'!$C$10:$C$21="K")*('Uitg mut B1'!N$10:N$21))</f>
        <v>-21409</v>
      </c>
      <c r="J11" s="113"/>
      <c r="K11" s="86"/>
      <c r="L11" s="97"/>
      <c r="M11" s="104" t="s">
        <v>27</v>
      </c>
      <c r="N11" s="115">
        <f>SUMPRODUCT(('Uitg mut B1'!$B$10:$B$21="AU")*('Uitg mut B1'!$D$10:$D$21="V")*('Uitg mut B1'!H$10:H$21))</f>
        <v>-21409</v>
      </c>
      <c r="O11" s="113">
        <f>SUMPRODUCT(('Uitg mut B1'!$B$10:$B$21="AU")*('Uitg mut B1'!$D$10:$D$21="V")*('Uitg mut B1'!J$10:J$21))</f>
        <v>-21409</v>
      </c>
      <c r="P11" s="113">
        <f>SUMPRODUCT(('Uitg mut B1'!$B$10:$B$21="AU")*('Uitg mut B1'!$D$10:$D$21="V")*('Uitg mut B1'!K$10:K$21))</f>
        <v>-21409</v>
      </c>
      <c r="Q11" s="113">
        <f>SUMPRODUCT(('Uitg mut B1'!$B$10:$B$21="AU")*('Uitg mut B1'!$D$10:$D$21="V")*('Uitg mut B1'!L$10:L$21))</f>
        <v>-21409</v>
      </c>
      <c r="R11" s="113">
        <f>SUMPRODUCT(('Uitg mut B1'!$B$10:$B$21="AU")*('Uitg mut B1'!$D$10:$D$21="V")*('Uitg mut B1'!M$10:M$21))</f>
        <v>-21409</v>
      </c>
      <c r="S11" s="114">
        <f>SUMPRODUCT(('Uitg mut B1'!$B$10:$B$21="AU")*('Uitg mut B1'!$D$10:$D$21="V")*('Uitg mut B1'!N$10:N$21))</f>
        <v>-21409</v>
      </c>
      <c r="T11" s="97"/>
    </row>
    <row r="12" spans="2:20" ht="12.75">
      <c r="B12" s="97"/>
      <c r="C12" s="104" t="s">
        <v>23</v>
      </c>
      <c r="D12" s="115">
        <f>SUMPRODUCT(('Uitg mut B1'!$B$10:$B$21="IU")*('Uitg mut B1'!$C$10:$C$21="K")*('Uitg mut B1'!H$10:H$21))</f>
        <v>1</v>
      </c>
      <c r="E12" s="113">
        <f>SUMPRODUCT(('Uitg mut B1'!$B$10:$B$21="IU")*('Uitg mut B1'!$C$10:$C$21="K")*('Uitg mut B1'!J$10:J$21))</f>
        <v>0</v>
      </c>
      <c r="F12" s="113">
        <f>SUMPRODUCT(('Uitg mut B1'!$B$10:$B$21="IU")*('Uitg mut B1'!$C$10:$C$21="K")*('Uitg mut B1'!K$10:K$21))</f>
        <v>0</v>
      </c>
      <c r="G12" s="113">
        <f>SUMPRODUCT(('Uitg mut B1'!$B$10:$B$21="IU")*('Uitg mut B1'!$C$10:$C$21="K")*('Uitg mut B1'!L$10:L$21))</f>
        <v>0</v>
      </c>
      <c r="H12" s="113">
        <f>SUMPRODUCT(('Uitg mut B1'!$B$10:$B$21="IU")*('Uitg mut B1'!$C$10:$C$21="K")*('Uitg mut B1'!M$10:M$21))</f>
        <v>0</v>
      </c>
      <c r="I12" s="114">
        <f>SUMPRODUCT(('Uitg mut B1'!$B$10:$B$21="IU")*('Uitg mut B1'!$C$10:$C$21="K")*('Uitg mut B1'!N$10:N$21))</f>
        <v>0</v>
      </c>
      <c r="J12" s="113"/>
      <c r="K12" s="86"/>
      <c r="L12" s="97"/>
      <c r="M12" s="104" t="s">
        <v>23</v>
      </c>
      <c r="N12" s="115">
        <f>SUMPRODUCT(('Uitg mut B1'!$B$10:$B$21="IU")*('Uitg mut B1'!$D$10:$D$21="V")*('Uitg mut B1'!H$10:H$21))</f>
        <v>0</v>
      </c>
      <c r="O12" s="113">
        <f>SUMPRODUCT(('Uitg mut B1'!$B$10:$B$21="IU")*('Uitg mut B1'!$D$10:$D$21="V")*('Uitg mut B1'!J$10:J$21))</f>
        <v>0</v>
      </c>
      <c r="P12" s="113">
        <f>SUMPRODUCT(('Uitg mut B1'!$B$10:$B$21="IU")*('Uitg mut B1'!$D$10:$D$21="V")*('Uitg mut B1'!K$10:K$21))</f>
        <v>0</v>
      </c>
      <c r="Q12" s="113">
        <f>SUMPRODUCT(('Uitg mut B1'!$B$10:$B$21="IU")*('Uitg mut B1'!$D$10:$D$21="V")*('Uitg mut B1'!L$10:L$21))</f>
        <v>0</v>
      </c>
      <c r="R12" s="113">
        <f>SUMPRODUCT(('Uitg mut B1'!$B$10:$B$21="IU")*('Uitg mut B1'!$D$10:$D$21="V")*('Uitg mut B1'!M$10:M$21))</f>
        <v>0</v>
      </c>
      <c r="S12" s="114">
        <f>SUMPRODUCT(('Uitg mut B1'!$B$10:$B$21="IU")*('Uitg mut B1'!$D$10:$D$21="V")*('Uitg mut B1'!N$10:N$21))</f>
        <v>0</v>
      </c>
      <c r="T12" s="97"/>
    </row>
    <row r="13" spans="2:20" ht="12.75">
      <c r="B13" s="97"/>
      <c r="C13" s="104" t="s">
        <v>37</v>
      </c>
      <c r="D13" s="115">
        <f>SUMPRODUCT(('Uitg mut B1'!$B$10:$B$21="DU")*('Uitg mut B1'!$C$10:$C$21="K")*('Uitg mut B1'!H$10:H$21))</f>
        <v>69518</v>
      </c>
      <c r="E13" s="113">
        <f>SUMPRODUCT(('Uitg mut B1'!$B$10:$B$21="DU")*('Uitg mut B1'!$C$10:$C$21="K")*('Uitg mut B1'!J$10:J$21))</f>
        <v>1925</v>
      </c>
      <c r="F13" s="113">
        <f>SUMPRODUCT(('Uitg mut B1'!$B$10:$B$21="DU")*('Uitg mut B1'!$C$10:$C$21="K")*('Uitg mut B1'!K$10:K$21))</f>
        <v>2925</v>
      </c>
      <c r="G13" s="113">
        <f>SUMPRODUCT(('Uitg mut B1'!$B$10:$B$21="DU")*('Uitg mut B1'!$C$10:$C$21="K")*('Uitg mut B1'!L$10:L$21))</f>
        <v>1200</v>
      </c>
      <c r="H13" s="113">
        <f>SUMPRODUCT(('Uitg mut B1'!$B$10:$B$21="DU")*('Uitg mut B1'!$C$10:$C$21="K")*('Uitg mut B1'!M$10:M$21))</f>
        <v>0</v>
      </c>
      <c r="I13" s="114">
        <f>SUMPRODUCT(('Uitg mut B1'!$B$10:$B$21="DU")*('Uitg mut B1'!$C$10:$C$21="K")*('Uitg mut B1'!N$10:N$21))</f>
        <v>0</v>
      </c>
      <c r="J13" s="113"/>
      <c r="K13" s="86"/>
      <c r="L13" s="97"/>
      <c r="M13" s="104" t="s">
        <v>37</v>
      </c>
      <c r="N13" s="115">
        <f>SUMPRODUCT(('Uitg mut B1'!$B$10:$B$21="DU")*('Uitg mut B1'!$D$10:$D$21="V")*('Uitg mut B1'!H$10:H$21))</f>
        <v>69516</v>
      </c>
      <c r="O13" s="113">
        <f>SUMPRODUCT(('Uitg mut B1'!$B$10:$B$21="DU")*('Uitg mut B1'!$D$10:$D$21="V")*('Uitg mut B1'!J$10:J$21))</f>
        <v>1925</v>
      </c>
      <c r="P13" s="113">
        <f>SUMPRODUCT(('Uitg mut B1'!$B$10:$B$21="DU")*('Uitg mut B1'!$D$10:$D$21="V")*('Uitg mut B1'!K$10:K$21))</f>
        <v>2925</v>
      </c>
      <c r="Q13" s="113">
        <f>SUMPRODUCT(('Uitg mut B1'!$B$10:$B$21="DU")*('Uitg mut B1'!$D$10:$D$21="V")*('Uitg mut B1'!L$10:L$21))</f>
        <v>1200</v>
      </c>
      <c r="R13" s="113">
        <f>SUMPRODUCT(('Uitg mut B1'!$B$10:$B$21="DU")*('Uitg mut B1'!$D$10:$D$21="V")*('Uitg mut B1'!M$10:M$21))</f>
        <v>0</v>
      </c>
      <c r="S13" s="114">
        <f>SUMPRODUCT(('Uitg mut B1'!$B$10:$B$21="DU")*('Uitg mut B1'!$D$10:$D$21="V")*('Uitg mut B1'!N$10:N$21))</f>
        <v>0</v>
      </c>
      <c r="T13" s="97"/>
    </row>
    <row r="14" spans="2:20" ht="12.75">
      <c r="B14" s="97"/>
      <c r="C14" s="104" t="s">
        <v>32</v>
      </c>
      <c r="D14" s="115">
        <f>SUMPRODUCT(('Uitg mut B1'!$B$10:$B$21="FVW")*('Uitg mut B1'!$C$10:$C$21="K")*('Uitg mut B1'!H$10:H$21))</f>
        <v>0</v>
      </c>
      <c r="E14" s="113">
        <f>SUMPRODUCT(('Uitg mut B1'!$B$10:$B$21="FVW")*('Uitg mut B1'!$C$10:$C$21="K")*('Uitg mut B1'!J$10:J$21))</f>
        <v>0</v>
      </c>
      <c r="F14" s="113">
        <f>SUMPRODUCT(('Uitg mut B1'!$B$10:$B$21="FVW")*('Uitg mut B1'!$C$10:$C$21="K")*('Uitg mut B1'!K$10:K$21))</f>
        <v>0</v>
      </c>
      <c r="G14" s="113">
        <f>SUMPRODUCT(('Uitg mut B1'!$B$10:$B$21="FVW")*('Uitg mut B1'!$C$10:$C$21="K")*('Uitg mut B1'!L$10:L$21))</f>
        <v>0</v>
      </c>
      <c r="H14" s="113">
        <f>SUMPRODUCT(('Uitg mut B1'!$B$10:$B$21="FVW")*('Uitg mut B1'!$C$10:$C$21="K")*('Uitg mut B1'!M$10:M$21))</f>
        <v>0</v>
      </c>
      <c r="I14" s="114">
        <f>SUMPRODUCT(('Uitg mut B1'!$B$10:$B$21="FVW")*('Uitg mut B1'!$C$10:$C$21="K")*('Uitg mut B1'!N$10:N$21))</f>
        <v>0</v>
      </c>
      <c r="J14" s="113"/>
      <c r="K14" s="86"/>
      <c r="L14" s="97"/>
      <c r="M14" s="104" t="s">
        <v>32</v>
      </c>
      <c r="N14" s="115">
        <f>SUMPRODUCT(('Uitg mut B1'!$B$10:$B$21="FVW")*('Uitg mut B1'!$D$10:$D$21="V")*('Uitg mut B1'!H$10:H$21))</f>
        <v>0</v>
      </c>
      <c r="O14" s="113">
        <f>SUMPRODUCT(('Uitg mut B1'!$B$10:$B$21="FVW")*('Uitg mut B1'!$D$10:$D$21="V")*('Uitg mut B1'!J$10:J$21))</f>
        <v>0</v>
      </c>
      <c r="P14" s="113">
        <f>SUMPRODUCT(('Uitg mut B1'!$B$10:$B$21="FVW")*('Uitg mut B1'!$D$10:$D$21="V")*('Uitg mut B1'!K$10:K$21))</f>
        <v>0</v>
      </c>
      <c r="Q14" s="113">
        <f>SUMPRODUCT(('Uitg mut B1'!$B$10:$B$21="FVW")*('Uitg mut B1'!$D$10:$D$21="V")*('Uitg mut B1'!L$10:L$21))</f>
        <v>0</v>
      </c>
      <c r="R14" s="113">
        <f>SUMPRODUCT(('Uitg mut B1'!$B$10:$B$21="FVW")*('Uitg mut B1'!$D$10:$D$21="V")*('Uitg mut B1'!M$10:M$21))</f>
        <v>0</v>
      </c>
      <c r="S14" s="114">
        <f>SUMPRODUCT(('Uitg mut B1'!$B$10:$B$21="FVW")*('Uitg mut B1'!$D$10:$D$21="V")*('Uitg mut B1'!N$10:N$21))</f>
        <v>0</v>
      </c>
      <c r="T14" s="97"/>
    </row>
    <row r="15" spans="2:20" ht="12.75">
      <c r="B15" s="97"/>
      <c r="C15" s="111" t="s">
        <v>49</v>
      </c>
      <c r="D15" s="116">
        <f aca="true" t="shared" si="5" ref="D15:I15">SUM(D11:D14)</f>
        <v>48107</v>
      </c>
      <c r="E15" s="116">
        <f t="shared" si="5"/>
        <v>-19484</v>
      </c>
      <c r="F15" s="116">
        <f t="shared" si="5"/>
        <v>-18484</v>
      </c>
      <c r="G15" s="116">
        <f t="shared" si="5"/>
        <v>-20209</v>
      </c>
      <c r="H15" s="116">
        <f t="shared" si="5"/>
        <v>-21409</v>
      </c>
      <c r="I15" s="117">
        <f t="shared" si="5"/>
        <v>-21409</v>
      </c>
      <c r="J15" s="115"/>
      <c r="K15" s="87"/>
      <c r="L15" s="97"/>
      <c r="M15" s="111" t="s">
        <v>49</v>
      </c>
      <c r="N15" s="116">
        <f aca="true" t="shared" si="6" ref="N15:S15">SUM(N11:N14)</f>
        <v>48107</v>
      </c>
      <c r="O15" s="116">
        <f t="shared" si="6"/>
        <v>-19484</v>
      </c>
      <c r="P15" s="116">
        <f t="shared" si="6"/>
        <v>-18484</v>
      </c>
      <c r="Q15" s="116">
        <f t="shared" si="6"/>
        <v>-20209</v>
      </c>
      <c r="R15" s="116">
        <f t="shared" si="6"/>
        <v>-21409</v>
      </c>
      <c r="S15" s="117">
        <f t="shared" si="6"/>
        <v>-21409</v>
      </c>
      <c r="T15" s="97"/>
    </row>
    <row r="16" spans="2:20" ht="12.75">
      <c r="B16" s="97"/>
      <c r="C16" s="97"/>
      <c r="D16" s="97"/>
      <c r="E16" s="97"/>
      <c r="F16" s="97"/>
      <c r="G16" s="97"/>
      <c r="H16" s="97"/>
      <c r="I16" s="118"/>
      <c r="J16" s="97"/>
      <c r="L16" s="97"/>
      <c r="M16" s="97"/>
      <c r="N16" s="98"/>
      <c r="O16" s="97"/>
      <c r="P16" s="97"/>
      <c r="Q16" s="97"/>
      <c r="R16" s="97"/>
      <c r="S16" s="118"/>
      <c r="T16" s="97"/>
    </row>
    <row r="17" spans="2:20" ht="12.75">
      <c r="B17" s="97"/>
      <c r="C17" s="99" t="s">
        <v>100</v>
      </c>
      <c r="D17" s="103">
        <f aca="true" t="shared" si="7" ref="D17:I17">D3</f>
        <v>2012</v>
      </c>
      <c r="E17" s="100">
        <f t="shared" si="7"/>
        <v>2013</v>
      </c>
      <c r="F17" s="100">
        <f t="shared" si="7"/>
        <v>2014</v>
      </c>
      <c r="G17" s="100">
        <f t="shared" si="7"/>
        <v>2015</v>
      </c>
      <c r="H17" s="100">
        <f t="shared" si="7"/>
        <v>2016</v>
      </c>
      <c r="I17" s="101">
        <f t="shared" si="7"/>
        <v>2017</v>
      </c>
      <c r="J17" s="102"/>
      <c r="K17" s="94"/>
      <c r="L17" s="97"/>
      <c r="M17" s="99" t="s">
        <v>100</v>
      </c>
      <c r="N17" s="103">
        <f aca="true" t="shared" si="8" ref="N17:S17">N3</f>
        <v>2012</v>
      </c>
      <c r="O17" s="100">
        <f t="shared" si="8"/>
        <v>2013</v>
      </c>
      <c r="P17" s="100">
        <f t="shared" si="8"/>
        <v>2014</v>
      </c>
      <c r="Q17" s="100">
        <f t="shared" si="8"/>
        <v>2015</v>
      </c>
      <c r="R17" s="100">
        <f t="shared" si="8"/>
        <v>2016</v>
      </c>
      <c r="S17" s="101">
        <f t="shared" si="8"/>
        <v>2017</v>
      </c>
      <c r="T17" s="97"/>
    </row>
    <row r="18" spans="2:20" ht="12.75">
      <c r="B18" s="97"/>
      <c r="C18" s="104" t="s">
        <v>27</v>
      </c>
      <c r="D18" s="106">
        <f aca="true" t="shared" si="9" ref="D18:I21">D4+D11</f>
        <v>463677</v>
      </c>
      <c r="E18" s="105">
        <f t="shared" si="9"/>
        <v>902916</v>
      </c>
      <c r="F18" s="105">
        <f t="shared" si="9"/>
        <v>904160</v>
      </c>
      <c r="G18" s="105">
        <f t="shared" si="9"/>
        <v>895621</v>
      </c>
      <c r="H18" s="105">
        <f t="shared" si="9"/>
        <v>895621</v>
      </c>
      <c r="I18" s="107">
        <f t="shared" si="9"/>
        <v>895621</v>
      </c>
      <c r="J18" s="105"/>
      <c r="K18" s="93"/>
      <c r="L18" s="97"/>
      <c r="M18" s="104" t="s">
        <v>27</v>
      </c>
      <c r="N18" s="106">
        <f aca="true" t="shared" si="10" ref="N18:S21">N4+N11</f>
        <v>463680</v>
      </c>
      <c r="O18" s="105">
        <f t="shared" si="10"/>
        <v>902916</v>
      </c>
      <c r="P18" s="105">
        <f t="shared" si="10"/>
        <v>904160</v>
      </c>
      <c r="Q18" s="105">
        <f t="shared" si="10"/>
        <v>895621</v>
      </c>
      <c r="R18" s="105">
        <f t="shared" si="10"/>
        <v>895621</v>
      </c>
      <c r="S18" s="107">
        <f t="shared" si="10"/>
        <v>895621</v>
      </c>
      <c r="T18" s="97"/>
    </row>
    <row r="19" spans="2:20" ht="12.75">
      <c r="B19" s="97"/>
      <c r="C19" s="104" t="s">
        <v>23</v>
      </c>
      <c r="D19" s="106">
        <f t="shared" si="9"/>
        <v>1</v>
      </c>
      <c r="E19" s="105">
        <f t="shared" si="9"/>
        <v>0</v>
      </c>
      <c r="F19" s="105">
        <f t="shared" si="9"/>
        <v>0</v>
      </c>
      <c r="G19" s="105">
        <f t="shared" si="9"/>
        <v>0</v>
      </c>
      <c r="H19" s="105">
        <f t="shared" si="9"/>
        <v>0</v>
      </c>
      <c r="I19" s="107">
        <f t="shared" si="9"/>
        <v>0</v>
      </c>
      <c r="J19" s="105"/>
      <c r="K19" s="93"/>
      <c r="L19" s="97"/>
      <c r="M19" s="104" t="s">
        <v>23</v>
      </c>
      <c r="N19" s="106">
        <f t="shared" si="10"/>
        <v>0</v>
      </c>
      <c r="O19" s="105">
        <f t="shared" si="10"/>
        <v>0</v>
      </c>
      <c r="P19" s="105">
        <f t="shared" si="10"/>
        <v>0</v>
      </c>
      <c r="Q19" s="105">
        <f t="shared" si="10"/>
        <v>0</v>
      </c>
      <c r="R19" s="105">
        <f t="shared" si="10"/>
        <v>0</v>
      </c>
      <c r="S19" s="107">
        <f t="shared" si="10"/>
        <v>0</v>
      </c>
      <c r="T19" s="97"/>
    </row>
    <row r="20" spans="2:20" ht="12.75">
      <c r="B20" s="97"/>
      <c r="C20" s="104" t="s">
        <v>37</v>
      </c>
      <c r="D20" s="106">
        <f t="shared" si="9"/>
        <v>700818</v>
      </c>
      <c r="E20" s="105">
        <f t="shared" si="9"/>
        <v>208697</v>
      </c>
      <c r="F20" s="105">
        <f t="shared" si="9"/>
        <v>194541</v>
      </c>
      <c r="G20" s="105">
        <f t="shared" si="9"/>
        <v>42461</v>
      </c>
      <c r="H20" s="105">
        <f t="shared" si="9"/>
        <v>28878</v>
      </c>
      <c r="I20" s="107">
        <f t="shared" si="9"/>
        <v>28878</v>
      </c>
      <c r="J20" s="105"/>
      <c r="K20" s="93"/>
      <c r="L20" s="97"/>
      <c r="M20" s="104" t="s">
        <v>37</v>
      </c>
      <c r="N20" s="106">
        <f t="shared" si="10"/>
        <v>700816</v>
      </c>
      <c r="O20" s="105">
        <f t="shared" si="10"/>
        <v>208697</v>
      </c>
      <c r="P20" s="105">
        <f t="shared" si="10"/>
        <v>194541</v>
      </c>
      <c r="Q20" s="105">
        <f t="shared" si="10"/>
        <v>42461</v>
      </c>
      <c r="R20" s="105">
        <f t="shared" si="10"/>
        <v>28878</v>
      </c>
      <c r="S20" s="107">
        <f t="shared" si="10"/>
        <v>28878</v>
      </c>
      <c r="T20" s="97"/>
    </row>
    <row r="21" spans="2:20" ht="12.75">
      <c r="B21" s="97"/>
      <c r="C21" s="104" t="s">
        <v>32</v>
      </c>
      <c r="D21" s="106">
        <f t="shared" si="9"/>
        <v>100</v>
      </c>
      <c r="E21" s="105">
        <f t="shared" si="9"/>
        <v>100</v>
      </c>
      <c r="F21" s="105">
        <f t="shared" si="9"/>
        <v>100</v>
      </c>
      <c r="G21" s="105">
        <f t="shared" si="9"/>
        <v>100</v>
      </c>
      <c r="H21" s="105">
        <f t="shared" si="9"/>
        <v>100</v>
      </c>
      <c r="I21" s="107">
        <f t="shared" si="9"/>
        <v>100</v>
      </c>
      <c r="J21" s="105"/>
      <c r="K21" s="93"/>
      <c r="L21" s="97"/>
      <c r="M21" s="104" t="s">
        <v>32</v>
      </c>
      <c r="N21" s="106">
        <f t="shared" si="10"/>
        <v>100</v>
      </c>
      <c r="O21" s="105">
        <f t="shared" si="10"/>
        <v>100</v>
      </c>
      <c r="P21" s="105">
        <f t="shared" si="10"/>
        <v>100</v>
      </c>
      <c r="Q21" s="105">
        <f t="shared" si="10"/>
        <v>100</v>
      </c>
      <c r="R21" s="105">
        <f t="shared" si="10"/>
        <v>100</v>
      </c>
      <c r="S21" s="107">
        <f t="shared" si="10"/>
        <v>100</v>
      </c>
      <c r="T21" s="97"/>
    </row>
    <row r="22" spans="2:20" ht="12.75">
      <c r="B22" s="97"/>
      <c r="C22" s="111" t="s">
        <v>49</v>
      </c>
      <c r="D22" s="112">
        <f aca="true" t="shared" si="11" ref="D22:I22">SUM(D18:D21)</f>
        <v>1164596</v>
      </c>
      <c r="E22" s="112">
        <f t="shared" si="11"/>
        <v>1111713</v>
      </c>
      <c r="F22" s="112">
        <f t="shared" si="11"/>
        <v>1098801</v>
      </c>
      <c r="G22" s="112">
        <f t="shared" si="11"/>
        <v>938182</v>
      </c>
      <c r="H22" s="112">
        <f t="shared" si="11"/>
        <v>924599</v>
      </c>
      <c r="I22" s="126">
        <f t="shared" si="11"/>
        <v>924599</v>
      </c>
      <c r="J22" s="108"/>
      <c r="K22" s="109"/>
      <c r="L22" s="97"/>
      <c r="M22" s="111" t="s">
        <v>49</v>
      </c>
      <c r="N22" s="112">
        <f aca="true" t="shared" si="12" ref="N22:S22">SUM(N18:N21)</f>
        <v>1164596</v>
      </c>
      <c r="O22" s="112">
        <f t="shared" si="12"/>
        <v>1111713</v>
      </c>
      <c r="P22" s="112">
        <f t="shared" si="12"/>
        <v>1098801</v>
      </c>
      <c r="Q22" s="112">
        <f t="shared" si="12"/>
        <v>938182</v>
      </c>
      <c r="R22" s="112">
        <f t="shared" si="12"/>
        <v>924599</v>
      </c>
      <c r="S22" s="126">
        <f t="shared" si="12"/>
        <v>924599</v>
      </c>
      <c r="T22" s="97"/>
    </row>
    <row r="23" spans="2:20" ht="12.75">
      <c r="B23" s="97"/>
      <c r="C23" s="97"/>
      <c r="D23" s="97"/>
      <c r="E23" s="97"/>
      <c r="F23" s="97"/>
      <c r="G23" s="97"/>
      <c r="H23" s="97"/>
      <c r="I23" s="97"/>
      <c r="J23" s="97"/>
      <c r="L23" s="97"/>
      <c r="M23" s="97"/>
      <c r="N23" s="97"/>
      <c r="O23" s="97"/>
      <c r="P23" s="97"/>
      <c r="Q23" s="97"/>
      <c r="R23" s="97"/>
      <c r="S23" s="97"/>
      <c r="T23" s="9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4"/>
  <sheetViews>
    <sheetView workbookViewId="0" topLeftCell="A1">
      <selection activeCell="A2" sqref="A2"/>
    </sheetView>
  </sheetViews>
  <sheetFormatPr defaultColWidth="9.140625" defaultRowHeight="12.75"/>
  <cols>
    <col min="1" max="1" width="3.421875" style="5" customWidth="1"/>
    <col min="2" max="2" width="28.28125" style="5" customWidth="1"/>
    <col min="3" max="3" width="11.7109375" style="5" customWidth="1"/>
    <col min="4" max="4" width="9.421875" style="5" customWidth="1"/>
    <col min="5" max="5" width="10.7109375" style="5" customWidth="1"/>
    <col min="6" max="6" width="9.7109375" style="5" customWidth="1"/>
    <col min="7" max="9" width="9.421875" style="5" customWidth="1"/>
    <col min="10" max="10" width="10.140625" style="5" customWidth="1"/>
    <col min="11" max="11" width="10.421875" style="5" customWidth="1"/>
    <col min="12" max="12" width="13.57421875" style="5" customWidth="1"/>
    <col min="13" max="16384" width="9.140625" style="5" customWidth="1"/>
  </cols>
  <sheetData>
    <row r="2" ht="11.25">
      <c r="A2" s="4" t="s">
        <v>16</v>
      </c>
    </row>
    <row r="3" ht="5.25" customHeight="1" thickBot="1"/>
    <row r="4" spans="1:10" ht="61.5" customHeight="1" thickBot="1">
      <c r="A4" s="146"/>
      <c r="B4" s="146"/>
      <c r="C4" s="10" t="s">
        <v>102</v>
      </c>
      <c r="D4" s="10" t="s">
        <v>103</v>
      </c>
      <c r="E4" s="135" t="s">
        <v>104</v>
      </c>
      <c r="F4" s="10" t="s">
        <v>43</v>
      </c>
      <c r="G4" s="10" t="s">
        <v>65</v>
      </c>
      <c r="H4" s="10" t="s">
        <v>66</v>
      </c>
      <c r="I4" s="10" t="s">
        <v>88</v>
      </c>
      <c r="J4" s="10" t="s">
        <v>105</v>
      </c>
    </row>
    <row r="5" spans="1:12" ht="15" customHeight="1">
      <c r="A5" s="147" t="s">
        <v>3</v>
      </c>
      <c r="B5" s="147"/>
      <c r="C5" s="65">
        <v>1116489</v>
      </c>
      <c r="D5" s="65">
        <v>48107</v>
      </c>
      <c r="E5" s="71">
        <v>1164596</v>
      </c>
      <c r="F5" s="72">
        <v>-19484</v>
      </c>
      <c r="G5" s="72">
        <v>-18484</v>
      </c>
      <c r="H5" s="72">
        <v>-20209</v>
      </c>
      <c r="I5" s="72">
        <v>-21409</v>
      </c>
      <c r="J5" s="72">
        <v>-21409</v>
      </c>
      <c r="K5" s="11"/>
      <c r="L5" s="11"/>
    </row>
    <row r="6" spans="1:10" ht="15" customHeight="1">
      <c r="A6" s="148" t="s">
        <v>8</v>
      </c>
      <c r="B6" s="148"/>
      <c r="C6" s="65">
        <v>1116489</v>
      </c>
      <c r="D6" s="65">
        <v>48107</v>
      </c>
      <c r="E6" s="71">
        <v>1164596</v>
      </c>
      <c r="F6" s="72">
        <v>-19484</v>
      </c>
      <c r="G6" s="72">
        <v>-18484</v>
      </c>
      <c r="H6" s="72">
        <v>-20209</v>
      </c>
      <c r="I6" s="72">
        <v>-21409</v>
      </c>
      <c r="J6" s="72">
        <v>-21409</v>
      </c>
    </row>
    <row r="7" spans="1:10" ht="8.25" customHeight="1">
      <c r="A7" s="149"/>
      <c r="B7" s="149"/>
      <c r="C7" s="11"/>
      <c r="D7" s="65"/>
      <c r="E7" s="65"/>
      <c r="F7" s="72"/>
      <c r="G7" s="72"/>
      <c r="H7" s="72"/>
      <c r="I7" s="72"/>
      <c r="J7" s="72"/>
    </row>
    <row r="8" spans="1:10" ht="15" customHeight="1">
      <c r="A8" s="151" t="s">
        <v>101</v>
      </c>
      <c r="B8" s="151"/>
      <c r="C8" s="11"/>
      <c r="D8" s="65"/>
      <c r="E8" s="65"/>
      <c r="F8" s="72"/>
      <c r="G8" s="72"/>
      <c r="H8" s="72"/>
      <c r="I8" s="72"/>
      <c r="J8" s="72"/>
    </row>
    <row r="9" spans="1:10" ht="15" customHeight="1">
      <c r="A9" s="9" t="s">
        <v>9</v>
      </c>
      <c r="B9" s="9" t="s">
        <v>67</v>
      </c>
      <c r="C9" s="11">
        <v>100</v>
      </c>
      <c r="D9" s="65">
        <v>0</v>
      </c>
      <c r="E9" s="71">
        <v>100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</row>
    <row r="10" spans="1:10" ht="7.5" customHeight="1">
      <c r="A10" s="149"/>
      <c r="B10" s="149"/>
      <c r="C10" s="11"/>
      <c r="D10" s="65"/>
      <c r="E10" s="65"/>
      <c r="F10" s="72"/>
      <c r="G10" s="72"/>
      <c r="H10" s="72"/>
      <c r="I10" s="72"/>
      <c r="J10" s="72"/>
    </row>
    <row r="11" spans="1:10" ht="15" customHeight="1">
      <c r="A11" s="151" t="s">
        <v>12</v>
      </c>
      <c r="B11" s="151"/>
      <c r="C11" s="11"/>
      <c r="D11" s="65"/>
      <c r="E11" s="65"/>
      <c r="F11" s="72"/>
      <c r="G11" s="72"/>
      <c r="H11" s="72"/>
      <c r="I11" s="72"/>
      <c r="J11" s="72"/>
    </row>
    <row r="12" spans="1:10" ht="13.5" customHeight="1">
      <c r="A12" s="9" t="s">
        <v>9</v>
      </c>
      <c r="B12" s="9" t="s">
        <v>76</v>
      </c>
      <c r="C12" s="11">
        <v>485089</v>
      </c>
      <c r="D12" s="65">
        <v>-21412</v>
      </c>
      <c r="E12" s="71">
        <v>463677</v>
      </c>
      <c r="F12" s="31">
        <v>-21409</v>
      </c>
      <c r="G12" s="31">
        <v>-21409</v>
      </c>
      <c r="H12" s="31">
        <v>-21409</v>
      </c>
      <c r="I12" s="31">
        <v>-21409</v>
      </c>
      <c r="J12" s="31">
        <v>-21409</v>
      </c>
    </row>
    <row r="13" spans="1:10" ht="15" customHeight="1">
      <c r="A13" s="9" t="s">
        <v>10</v>
      </c>
      <c r="B13" s="9" t="s">
        <v>13</v>
      </c>
      <c r="C13" s="11">
        <v>0</v>
      </c>
      <c r="D13" s="65">
        <v>1</v>
      </c>
      <c r="E13" s="71">
        <v>1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</row>
    <row r="14" spans="1:10" ht="15" customHeight="1">
      <c r="A14" s="9" t="s">
        <v>11</v>
      </c>
      <c r="B14" s="9" t="s">
        <v>46</v>
      </c>
      <c r="C14" s="11">
        <v>631300</v>
      </c>
      <c r="D14" s="65">
        <v>69518</v>
      </c>
      <c r="E14" s="71">
        <v>700818</v>
      </c>
      <c r="F14" s="31">
        <v>1925</v>
      </c>
      <c r="G14" s="31">
        <v>2925</v>
      </c>
      <c r="H14" s="31">
        <v>1200</v>
      </c>
      <c r="I14" s="31">
        <v>0</v>
      </c>
      <c r="J14" s="31">
        <v>0</v>
      </c>
    </row>
    <row r="15" spans="1:10" ht="15" customHeight="1">
      <c r="A15" s="149"/>
      <c r="B15" s="149"/>
      <c r="C15" s="11"/>
      <c r="D15" s="65"/>
      <c r="E15" s="65"/>
      <c r="F15" s="72"/>
      <c r="G15" s="72"/>
      <c r="H15" s="72"/>
      <c r="I15" s="72"/>
      <c r="J15" s="72"/>
    </row>
    <row r="16" spans="1:10" ht="15" customHeight="1" thickBot="1">
      <c r="A16" s="150" t="s">
        <v>44</v>
      </c>
      <c r="B16" s="150"/>
      <c r="C16" s="73">
        <v>1116489</v>
      </c>
      <c r="D16" s="73">
        <v>48107</v>
      </c>
      <c r="E16" s="67">
        <v>1164596</v>
      </c>
      <c r="F16" s="73">
        <v>-19484</v>
      </c>
      <c r="G16" s="73">
        <v>-18484</v>
      </c>
      <c r="H16" s="73">
        <v>-20209</v>
      </c>
      <c r="I16" s="73">
        <v>-21409</v>
      </c>
      <c r="J16" s="73">
        <v>-21409</v>
      </c>
    </row>
    <row r="18" ht="11.25" hidden="1">
      <c r="B18" s="90" t="s">
        <v>79</v>
      </c>
    </row>
    <row r="19" spans="2:15" ht="11.25" hidden="1">
      <c r="B19" s="82" t="s">
        <v>58</v>
      </c>
      <c r="C19" s="34">
        <f>SUM('Verp B3'!C19:C19)*1000</f>
        <v>100000</v>
      </c>
      <c r="E19" s="15"/>
      <c r="F19" s="62"/>
      <c r="G19" s="15"/>
      <c r="H19" s="15"/>
      <c r="I19" s="15"/>
      <c r="J19" s="34"/>
      <c r="L19" s="14"/>
      <c r="M19" s="14"/>
      <c r="N19" s="14"/>
      <c r="O19" s="14"/>
    </row>
    <row r="20" spans="2:10" ht="11.25" hidden="1">
      <c r="B20" s="89" t="s">
        <v>59</v>
      </c>
      <c r="C20" s="34">
        <f>'Verp B3'!C20*1000</f>
        <v>463680000</v>
      </c>
      <c r="E20" s="15"/>
      <c r="F20" s="62"/>
      <c r="G20" s="16"/>
      <c r="H20" s="16"/>
      <c r="I20" s="16"/>
      <c r="J20" s="34"/>
    </row>
    <row r="21" spans="2:10" ht="11.25" hidden="1">
      <c r="B21" s="82" t="s">
        <v>54</v>
      </c>
      <c r="C21" s="34">
        <f>'Verp B3'!C21*1000</f>
        <v>0</v>
      </c>
      <c r="E21" s="15"/>
      <c r="F21" s="16"/>
      <c r="G21" s="16"/>
      <c r="H21" s="16"/>
      <c r="I21" s="16"/>
      <c r="J21" s="16"/>
    </row>
    <row r="22" spans="2:10" ht="11.25" hidden="1">
      <c r="B22" s="71" t="s">
        <v>55</v>
      </c>
      <c r="C22" s="34">
        <f>'Verp B3'!C22*1000</f>
        <v>700816000</v>
      </c>
      <c r="E22" s="15"/>
      <c r="F22" s="16"/>
      <c r="G22" s="16"/>
      <c r="H22" s="16"/>
      <c r="I22" s="16"/>
      <c r="J22" s="16"/>
    </row>
    <row r="23" spans="2:10" ht="11.25" hidden="1">
      <c r="B23" s="82" t="s">
        <v>77</v>
      </c>
      <c r="C23" s="34">
        <f>SUM(C19:C22)</f>
        <v>1164596000</v>
      </c>
      <c r="E23" s="15"/>
      <c r="F23" s="16"/>
      <c r="G23" s="16"/>
      <c r="H23" s="16"/>
      <c r="I23" s="16"/>
      <c r="J23" s="16"/>
    </row>
    <row r="24" spans="2:10" ht="11.25" hidden="1">
      <c r="B24" s="82" t="s">
        <v>56</v>
      </c>
      <c r="C24" s="34">
        <f>IF(D5&lt;0,D5*-1000,D5*1000)</f>
        <v>48107000</v>
      </c>
      <c r="E24" s="15"/>
      <c r="F24" s="16"/>
      <c r="G24" s="16"/>
      <c r="H24" s="16"/>
      <c r="I24" s="16"/>
      <c r="J24" s="16"/>
    </row>
    <row r="25" spans="5:10" ht="11.25" hidden="1">
      <c r="E25" s="15"/>
      <c r="F25" s="16"/>
      <c r="G25" s="16"/>
      <c r="H25" s="16"/>
      <c r="I25" s="16"/>
      <c r="J25" s="16"/>
    </row>
    <row r="26" spans="2:10" ht="11.25" hidden="1">
      <c r="B26" s="90" t="s">
        <v>80</v>
      </c>
      <c r="E26" s="15"/>
      <c r="F26" s="16"/>
      <c r="G26" s="16"/>
      <c r="H26" s="16"/>
      <c r="I26" s="16"/>
      <c r="J26" s="16"/>
    </row>
    <row r="27" spans="2:10" ht="11.25" hidden="1">
      <c r="B27" s="82" t="s">
        <v>58</v>
      </c>
      <c r="C27" s="34">
        <f>SUM(E9:E9)*1000</f>
        <v>100000</v>
      </c>
      <c r="E27" s="15"/>
      <c r="F27" s="16"/>
      <c r="G27" s="16"/>
      <c r="H27" s="16"/>
      <c r="I27" s="16"/>
      <c r="J27" s="16"/>
    </row>
    <row r="28" spans="2:10" ht="11.25" hidden="1">
      <c r="B28" s="89" t="s">
        <v>57</v>
      </c>
      <c r="C28" s="34">
        <f>E12*1000</f>
        <v>463677000</v>
      </c>
      <c r="E28" s="15"/>
      <c r="F28" s="15"/>
      <c r="G28" s="15"/>
      <c r="H28" s="15"/>
      <c r="I28" s="15"/>
      <c r="J28" s="15"/>
    </row>
    <row r="29" spans="2:10" ht="11.25" hidden="1">
      <c r="B29" s="82" t="s">
        <v>54</v>
      </c>
      <c r="C29" s="34">
        <f>E13*1000</f>
        <v>1000</v>
      </c>
      <c r="E29" s="15"/>
      <c r="F29" s="15"/>
      <c r="G29" s="16"/>
      <c r="H29" s="16"/>
      <c r="I29" s="16"/>
      <c r="J29" s="16"/>
    </row>
    <row r="30" spans="2:10" ht="11.25" hidden="1">
      <c r="B30" s="71" t="s">
        <v>55</v>
      </c>
      <c r="C30" s="34">
        <f>E14*1000</f>
        <v>700818000</v>
      </c>
      <c r="E30" s="15"/>
      <c r="F30" s="15"/>
      <c r="G30" s="15"/>
      <c r="H30" s="15"/>
      <c r="I30" s="15"/>
      <c r="J30" s="15"/>
    </row>
    <row r="31" spans="2:10" ht="11.25" hidden="1">
      <c r="B31" s="82" t="s">
        <v>78</v>
      </c>
      <c r="C31" s="34">
        <f>SUM(C27:C30)</f>
        <v>1164596000</v>
      </c>
      <c r="E31" s="15"/>
      <c r="F31" s="16"/>
      <c r="G31" s="16"/>
      <c r="H31" s="16"/>
      <c r="I31" s="16"/>
      <c r="J31" s="16"/>
    </row>
    <row r="32" spans="2:10" ht="11.25" hidden="1">
      <c r="B32" s="82" t="s">
        <v>56</v>
      </c>
      <c r="C32" s="34">
        <f>IF(D6&lt;0,D6*-1000,D6*1000)</f>
        <v>48107000</v>
      </c>
      <c r="E32" s="15"/>
      <c r="F32" s="15"/>
      <c r="G32" s="15"/>
      <c r="H32" s="15"/>
      <c r="I32" s="15"/>
      <c r="J32" s="15"/>
    </row>
    <row r="33" spans="5:10" ht="11.25">
      <c r="E33" s="15"/>
      <c r="F33" s="15"/>
      <c r="G33" s="15"/>
      <c r="H33" s="15"/>
      <c r="I33" s="16"/>
      <c r="J33" s="16"/>
    </row>
    <row r="34" spans="5:10" ht="11.25">
      <c r="E34" s="15"/>
      <c r="F34" s="15"/>
      <c r="G34" s="15"/>
      <c r="H34" s="15"/>
      <c r="I34" s="15"/>
      <c r="J34" s="15"/>
    </row>
  </sheetData>
  <mergeCells count="9">
    <mergeCell ref="A16:B16"/>
    <mergeCell ref="A8:B8"/>
    <mergeCell ref="A10:B10"/>
    <mergeCell ref="A11:B11"/>
    <mergeCell ref="A15:B15"/>
    <mergeCell ref="A4:B4"/>
    <mergeCell ref="A5:B5"/>
    <mergeCell ref="A6:B6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9" sqref="B9"/>
    </sheetView>
  </sheetViews>
  <sheetFormatPr defaultColWidth="9.140625" defaultRowHeight="12.75"/>
  <cols>
    <col min="1" max="1" width="57.7109375" style="5" customWidth="1"/>
    <col min="2" max="2" width="9.28125" style="5" customWidth="1"/>
    <col min="3" max="3" width="9.421875" style="5" customWidth="1"/>
    <col min="4" max="4" width="9.140625" style="5" customWidth="1"/>
    <col min="5" max="5" width="22.140625" style="5" customWidth="1"/>
    <col min="6" max="6" width="16.57421875" style="5" customWidth="1"/>
    <col min="7" max="16384" width="9.140625" style="5" customWidth="1"/>
  </cols>
  <sheetData>
    <row r="1" spans="1:6" ht="15" customHeight="1">
      <c r="A1" s="4" t="s">
        <v>106</v>
      </c>
      <c r="E1" s="33"/>
      <c r="F1" s="34"/>
    </row>
    <row r="2" spans="1:3" ht="8.25" customHeight="1" thickBot="1">
      <c r="A2" s="17"/>
      <c r="B2" s="17"/>
      <c r="C2" s="17"/>
    </row>
    <row r="3" spans="1:3" ht="22.5" customHeight="1" thickBot="1">
      <c r="A3" s="3" t="s">
        <v>107</v>
      </c>
      <c r="B3" s="3"/>
      <c r="C3" s="43">
        <v>1116489</v>
      </c>
    </row>
    <row r="4" spans="1:3" ht="9" customHeight="1">
      <c r="A4" s="19"/>
      <c r="B4" s="19"/>
      <c r="C4" s="20"/>
    </row>
    <row r="5" spans="1:3" ht="15" customHeight="1">
      <c r="A5" s="32" t="s">
        <v>25</v>
      </c>
      <c r="B5" s="9"/>
      <c r="C5" s="21"/>
    </row>
    <row r="6" spans="1:3" ht="8.25" customHeight="1">
      <c r="A6" s="9"/>
      <c r="B6" s="9"/>
      <c r="C6" s="21"/>
    </row>
    <row r="7" spans="1:3" ht="15" customHeight="1">
      <c r="A7" s="6" t="s">
        <v>74</v>
      </c>
      <c r="B7" s="80">
        <v>-275</v>
      </c>
      <c r="C7" s="33"/>
    </row>
    <row r="8" spans="1:3" ht="15" customHeight="1">
      <c r="A8" s="38" t="s">
        <v>126</v>
      </c>
      <c r="B8" s="80">
        <v>-73</v>
      </c>
      <c r="C8" s="33"/>
    </row>
    <row r="9" spans="1:3" ht="15" customHeight="1">
      <c r="A9" s="38" t="s">
        <v>132</v>
      </c>
      <c r="B9" s="80">
        <v>1200</v>
      </c>
      <c r="C9" s="33"/>
    </row>
    <row r="10" spans="1:3" ht="15" customHeight="1">
      <c r="A10" s="38" t="s">
        <v>135</v>
      </c>
      <c r="B10" s="80">
        <v>2000</v>
      </c>
      <c r="C10" s="33"/>
    </row>
    <row r="11" spans="1:3" ht="15" customHeight="1">
      <c r="A11" s="38" t="s">
        <v>138</v>
      </c>
      <c r="B11" s="8">
        <v>-679</v>
      </c>
      <c r="C11" s="33"/>
    </row>
    <row r="12" spans="1:3" ht="15" customHeight="1">
      <c r="A12" s="38" t="s">
        <v>142</v>
      </c>
      <c r="B12" s="80">
        <v>66491</v>
      </c>
      <c r="C12" s="33"/>
    </row>
    <row r="13" spans="1:3" ht="15" customHeight="1">
      <c r="A13" s="38" t="s">
        <v>151</v>
      </c>
      <c r="B13" s="80">
        <v>100</v>
      </c>
      <c r="C13" s="33"/>
    </row>
    <row r="14" spans="1:3" ht="15" customHeight="1">
      <c r="A14" s="38" t="s">
        <v>153</v>
      </c>
      <c r="B14" s="80">
        <v>-20657</v>
      </c>
      <c r="C14" s="33"/>
    </row>
    <row r="15" spans="1:3" ht="6" customHeight="1">
      <c r="A15" s="9"/>
      <c r="B15" s="31"/>
      <c r="C15" s="22"/>
    </row>
    <row r="16" spans="1:6" ht="15" customHeight="1">
      <c r="A16" s="61" t="s">
        <v>26</v>
      </c>
      <c r="B16" s="22"/>
      <c r="C16" s="22">
        <v>48107</v>
      </c>
      <c r="E16" s="33"/>
      <c r="F16" s="34"/>
    </row>
    <row r="17" spans="1:3" ht="7.5" customHeight="1" thickBot="1">
      <c r="A17" s="13"/>
      <c r="B17" s="13"/>
      <c r="C17" s="48"/>
    </row>
    <row r="18" spans="1:9" ht="22.5" customHeight="1" thickBot="1">
      <c r="A18" s="3" t="s">
        <v>108</v>
      </c>
      <c r="B18" s="3"/>
      <c r="C18" s="70">
        <v>1164596</v>
      </c>
      <c r="E18" s="34"/>
      <c r="H18" s="11"/>
      <c r="I18" s="14"/>
    </row>
    <row r="19" spans="1:3" ht="15" customHeight="1">
      <c r="A19" s="23" t="s">
        <v>14</v>
      </c>
      <c r="B19" s="23"/>
      <c r="C19" s="136">
        <v>100</v>
      </c>
    </row>
    <row r="20" spans="1:6" ht="15" customHeight="1">
      <c r="A20" s="12" t="s">
        <v>15</v>
      </c>
      <c r="B20" s="12"/>
      <c r="C20" s="136">
        <v>463680</v>
      </c>
      <c r="E20" s="92"/>
      <c r="F20" s="34"/>
    </row>
    <row r="21" spans="1:6" ht="15" customHeight="1">
      <c r="A21" s="35" t="s">
        <v>42</v>
      </c>
      <c r="B21" s="35"/>
      <c r="C21" s="137">
        <v>0</v>
      </c>
      <c r="E21" s="82"/>
      <c r="F21" s="34"/>
    </row>
    <row r="22" spans="1:6" ht="15" customHeight="1" thickBot="1">
      <c r="A22" s="24" t="s">
        <v>41</v>
      </c>
      <c r="B22" s="24"/>
      <c r="C22" s="138">
        <v>700816</v>
      </c>
      <c r="E22" s="71"/>
      <c r="F22" s="34"/>
    </row>
    <row r="23" spans="5:6" ht="11.25">
      <c r="E23" s="82"/>
      <c r="F23" s="34"/>
    </row>
    <row r="24" spans="1:3" ht="11.25" hidden="1">
      <c r="A24" s="5" t="s">
        <v>40</v>
      </c>
      <c r="C24" s="11">
        <v>1164596</v>
      </c>
    </row>
    <row r="25" spans="1:3" ht="11.25" hidden="1">
      <c r="A25" s="5" t="s">
        <v>40</v>
      </c>
      <c r="C25" s="34">
        <v>1164596</v>
      </c>
    </row>
    <row r="26" spans="1:3" ht="11.25" hidden="1">
      <c r="A26" s="5" t="s">
        <v>40</v>
      </c>
      <c r="C26" s="14">
        <v>1164596</v>
      </c>
    </row>
    <row r="27" spans="1:3" ht="11.25" hidden="1">
      <c r="A27" s="5" t="s">
        <v>40</v>
      </c>
      <c r="C27" s="14">
        <v>1164596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11" sqref="B11"/>
    </sheetView>
  </sheetViews>
  <sheetFormatPr defaultColWidth="9.140625" defaultRowHeight="12.75"/>
  <cols>
    <col min="1" max="1" width="55.421875" style="5" customWidth="1"/>
    <col min="2" max="2" width="9.140625" style="5" customWidth="1"/>
    <col min="3" max="3" width="10.140625" style="5" bestFit="1" customWidth="1"/>
    <col min="4" max="4" width="9.140625" style="5" customWidth="1"/>
    <col min="5" max="5" width="14.57421875" style="5" customWidth="1"/>
    <col min="6" max="6" width="13.140625" style="5" customWidth="1"/>
    <col min="7" max="16384" width="9.140625" style="5" customWidth="1"/>
  </cols>
  <sheetData>
    <row r="1" ht="15" customHeight="1">
      <c r="A1" s="4" t="s">
        <v>109</v>
      </c>
    </row>
    <row r="2" spans="1:3" ht="6" customHeight="1" thickBot="1">
      <c r="A2" s="17"/>
      <c r="B2" s="17"/>
      <c r="C2" s="17"/>
    </row>
    <row r="3" spans="1:3" ht="22.5" customHeight="1" thickBot="1">
      <c r="A3" s="3" t="s">
        <v>96</v>
      </c>
      <c r="B3" s="3"/>
      <c r="C3" s="43">
        <f>Totaal!D8</f>
        <v>1116489</v>
      </c>
    </row>
    <row r="4" spans="1:3" ht="7.5" customHeight="1">
      <c r="A4" s="19"/>
      <c r="B4" s="19"/>
      <c r="C4" s="20"/>
    </row>
    <row r="5" spans="1:3" ht="15" customHeight="1">
      <c r="A5" s="32" t="s">
        <v>25</v>
      </c>
      <c r="B5" s="25"/>
      <c r="C5" s="26"/>
    </row>
    <row r="6" spans="1:3" ht="6.75" customHeight="1">
      <c r="A6" s="25"/>
      <c r="B6" s="25"/>
      <c r="C6" s="26"/>
    </row>
    <row r="7" spans="1:6" ht="15" customHeight="1">
      <c r="A7" s="9" t="s">
        <v>33</v>
      </c>
      <c r="B7" s="31">
        <f>'Verp B3'!C16</f>
        <v>48107</v>
      </c>
      <c r="C7" s="8"/>
      <c r="F7" s="11"/>
    </row>
    <row r="8" spans="1:6" ht="15" customHeight="1">
      <c r="A8" s="75" t="s">
        <v>111</v>
      </c>
      <c r="B8" s="78">
        <v>1</v>
      </c>
      <c r="C8" s="8"/>
      <c r="F8" s="11"/>
    </row>
    <row r="9" spans="1:3" ht="15" customHeight="1">
      <c r="A9" s="75" t="s">
        <v>112</v>
      </c>
      <c r="B9" s="78">
        <v>2</v>
      </c>
      <c r="C9" s="8"/>
    </row>
    <row r="10" spans="1:3" ht="15" customHeight="1">
      <c r="A10" s="128" t="s">
        <v>113</v>
      </c>
      <c r="B10" s="8">
        <v>-3</v>
      </c>
      <c r="C10" s="8"/>
    </row>
    <row r="11" spans="1:3" ht="8.25" customHeight="1">
      <c r="A11" s="9"/>
      <c r="B11" s="8"/>
      <c r="C11" s="8"/>
    </row>
    <row r="12" spans="1:5" ht="15" customHeight="1">
      <c r="A12" s="61" t="s">
        <v>26</v>
      </c>
      <c r="B12" s="8"/>
      <c r="C12" s="22">
        <f>SUM(B7:B11)</f>
        <v>48107</v>
      </c>
      <c r="E12" s="33"/>
    </row>
    <row r="13" spans="1:5" ht="7.5" customHeight="1" thickBot="1">
      <c r="A13" s="13"/>
      <c r="B13" s="13"/>
      <c r="C13" s="13"/>
      <c r="D13" s="18"/>
      <c r="E13" s="18"/>
    </row>
    <row r="14" spans="1:5" ht="22.5" customHeight="1" thickBot="1">
      <c r="A14" s="3" t="s">
        <v>110</v>
      </c>
      <c r="B14" s="3"/>
      <c r="C14" s="69">
        <f>C3+C12</f>
        <v>1164596</v>
      </c>
      <c r="D14" s="18"/>
      <c r="E14" s="34"/>
    </row>
    <row r="15" spans="1:5" ht="15" customHeight="1">
      <c r="A15" s="23" t="s">
        <v>50</v>
      </c>
      <c r="B15" s="23"/>
      <c r="C15" s="136">
        <f>Totaal!D21</f>
        <v>100</v>
      </c>
      <c r="D15" s="18"/>
      <c r="E15" s="18"/>
    </row>
    <row r="16" spans="1:5" ht="15" customHeight="1">
      <c r="A16" s="12" t="s">
        <v>51</v>
      </c>
      <c r="B16" s="12"/>
      <c r="C16" s="136">
        <f>Totaal!D18</f>
        <v>463677</v>
      </c>
      <c r="D16" s="18"/>
      <c r="E16" s="91"/>
    </row>
    <row r="17" spans="1:5" ht="13.5" customHeight="1">
      <c r="A17" s="35" t="s">
        <v>52</v>
      </c>
      <c r="B17" s="35"/>
      <c r="C17" s="137">
        <f>Totaal!D19</f>
        <v>1</v>
      </c>
      <c r="D17" s="18"/>
      <c r="E17" s="36"/>
    </row>
    <row r="18" spans="1:5" ht="15.75" customHeight="1" thickBot="1">
      <c r="A18" s="24" t="s">
        <v>53</v>
      </c>
      <c r="B18" s="24"/>
      <c r="C18" s="138">
        <f>Totaal!D20</f>
        <v>700818</v>
      </c>
      <c r="D18" s="18"/>
      <c r="E18" s="36"/>
    </row>
    <row r="20" spans="1:3" ht="11.25" hidden="1">
      <c r="A20" s="5" t="s">
        <v>40</v>
      </c>
      <c r="C20" s="11">
        <f>SUM(C15:C18)</f>
        <v>1164596</v>
      </c>
    </row>
    <row r="21" spans="1:3" ht="11.25" hidden="1">
      <c r="A21" s="5" t="s">
        <v>40</v>
      </c>
      <c r="C21" s="34">
        <f>Begrotingsstaat!J5</f>
        <v>1164596</v>
      </c>
    </row>
    <row r="22" spans="1:3" ht="11.25" hidden="1">
      <c r="A22" s="5" t="s">
        <v>40</v>
      </c>
      <c r="C22" s="14">
        <f>Totaal!D22</f>
        <v>1164596</v>
      </c>
    </row>
    <row r="23" spans="1:3" ht="11.25" hidden="1">
      <c r="A23" s="5" t="s">
        <v>40</v>
      </c>
      <c r="C23" s="14">
        <f>'BGVB B2'!E6</f>
        <v>1164596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49.57421875" style="27" customWidth="1"/>
    <col min="2" max="2" width="10.140625" style="27" customWidth="1"/>
    <col min="3" max="3" width="4.7109375" style="27" customWidth="1"/>
    <col min="4" max="8" width="0" style="27" hidden="1" customWidth="1"/>
    <col min="9" max="16384" width="9.140625" style="27" customWidth="1"/>
  </cols>
  <sheetData>
    <row r="1" spans="1:8" ht="12.75">
      <c r="A1" s="57" t="s">
        <v>114</v>
      </c>
      <c r="B1" s="54"/>
      <c r="C1" s="53"/>
      <c r="D1" s="53"/>
      <c r="E1" s="53"/>
      <c r="F1" s="53"/>
      <c r="G1" s="53"/>
      <c r="H1" s="53"/>
    </row>
    <row r="2" spans="1:8" ht="6" customHeight="1" thickBot="1">
      <c r="A2" s="7"/>
      <c r="B2" s="7"/>
      <c r="C2" s="54"/>
      <c r="D2" s="54"/>
      <c r="E2" s="54"/>
      <c r="F2" s="54"/>
      <c r="G2" s="54"/>
      <c r="H2" s="54"/>
    </row>
    <row r="3" spans="1:9" ht="22.5" customHeight="1" thickBot="1">
      <c r="A3" s="58" t="s">
        <v>1</v>
      </c>
      <c r="B3" s="59">
        <v>2012</v>
      </c>
      <c r="C3" s="54"/>
      <c r="D3" s="56">
        <v>2013</v>
      </c>
      <c r="E3" s="56">
        <v>2014</v>
      </c>
      <c r="F3" s="56">
        <v>2015</v>
      </c>
      <c r="G3" s="56">
        <v>2016</v>
      </c>
      <c r="H3" s="56">
        <v>2017</v>
      </c>
      <c r="I3" s="119"/>
    </row>
    <row r="4" spans="1:8" ht="6" customHeight="1">
      <c r="A4" s="54"/>
      <c r="B4" s="54"/>
      <c r="C4" s="54"/>
      <c r="D4" s="54"/>
      <c r="E4" s="54"/>
      <c r="F4" s="54"/>
      <c r="G4" s="54"/>
      <c r="H4" s="54"/>
    </row>
    <row r="5" spans="1:8" ht="12.75" customHeight="1">
      <c r="A5" s="57" t="s">
        <v>115</v>
      </c>
      <c r="B5" s="54"/>
      <c r="C5" s="54"/>
      <c r="D5" s="54"/>
      <c r="E5" s="54"/>
      <c r="F5" s="54"/>
      <c r="G5" s="54"/>
      <c r="H5" s="54"/>
    </row>
    <row r="6" spans="1:8" ht="12.75">
      <c r="A6" s="2"/>
      <c r="B6" s="31"/>
      <c r="C6" s="40"/>
      <c r="D6" s="31"/>
      <c r="E6" s="31"/>
      <c r="F6" s="31"/>
      <c r="G6" s="31"/>
      <c r="H6" s="31"/>
    </row>
    <row r="7" spans="1:8" ht="6.75" customHeight="1">
      <c r="A7" s="2"/>
      <c r="B7" s="68"/>
      <c r="C7" s="40"/>
      <c r="D7" s="56"/>
      <c r="E7" s="56"/>
      <c r="F7" s="56"/>
      <c r="G7" s="56"/>
      <c r="H7" s="56"/>
    </row>
    <row r="8" spans="1:8" s="66" customFormat="1" ht="13.5" customHeight="1">
      <c r="A8" s="61" t="s">
        <v>47</v>
      </c>
      <c r="B8" s="40">
        <v>0</v>
      </c>
      <c r="C8" s="40"/>
      <c r="D8" s="121">
        <f>SUM(D6:D7)</f>
        <v>0</v>
      </c>
      <c r="E8" s="121">
        <f>SUM(E6:E7)</f>
        <v>0</v>
      </c>
      <c r="F8" s="121">
        <f>SUM(F6:F7)</f>
        <v>0</v>
      </c>
      <c r="G8" s="121">
        <f>SUM(G6:G7)</f>
        <v>0</v>
      </c>
      <c r="H8" s="121">
        <f>SUM(H6:H7)</f>
        <v>0</v>
      </c>
    </row>
    <row r="9" spans="1:8" ht="6.75" customHeight="1">
      <c r="A9" s="2"/>
      <c r="B9" s="40"/>
      <c r="C9" s="40"/>
      <c r="D9" s="56"/>
      <c r="E9" s="56"/>
      <c r="F9" s="56"/>
      <c r="G9" s="56"/>
      <c r="H9" s="56"/>
    </row>
    <row r="10" spans="1:8" ht="12.75">
      <c r="A10" s="61" t="s">
        <v>31</v>
      </c>
      <c r="B10" s="40"/>
      <c r="C10" s="40"/>
      <c r="D10" s="56"/>
      <c r="E10" s="56"/>
      <c r="F10" s="56"/>
      <c r="G10" s="56"/>
      <c r="H10" s="56"/>
    </row>
    <row r="11" spans="1:8" ht="12.75">
      <c r="A11" s="75" t="s">
        <v>111</v>
      </c>
      <c r="B11" s="78">
        <v>1</v>
      </c>
      <c r="C11" s="78"/>
      <c r="D11" s="78"/>
      <c r="E11" s="124"/>
      <c r="F11" s="124"/>
      <c r="G11" s="124"/>
      <c r="H11" s="124"/>
    </row>
    <row r="12" spans="1:8" ht="6" customHeight="1">
      <c r="A12" s="38"/>
      <c r="B12" s="68"/>
      <c r="C12" s="54"/>
      <c r="D12" s="8"/>
      <c r="E12" s="8"/>
      <c r="F12" s="56"/>
      <c r="G12" s="56"/>
      <c r="H12" s="56"/>
    </row>
    <row r="13" spans="1:8" s="66" customFormat="1" ht="12.75" customHeight="1">
      <c r="A13" s="57" t="s">
        <v>47</v>
      </c>
      <c r="B13" s="74">
        <v>1</v>
      </c>
      <c r="C13" s="57"/>
      <c r="D13" s="123">
        <f>SUM(D11:D11)</f>
        <v>0</v>
      </c>
      <c r="E13" s="123">
        <f>SUM(E11:E11)</f>
        <v>0</v>
      </c>
      <c r="F13" s="123">
        <f>SUM(F11:F11)</f>
        <v>0</v>
      </c>
      <c r="G13" s="123">
        <f>SUM(G11:G11)</f>
        <v>0</v>
      </c>
      <c r="H13" s="123">
        <f>SUM(H11:H11)</f>
        <v>0</v>
      </c>
    </row>
    <row r="14" spans="1:8" s="66" customFormat="1" ht="7.5" customHeight="1" thickBot="1">
      <c r="A14" s="28"/>
      <c r="B14" s="67"/>
      <c r="C14" s="57"/>
      <c r="D14" s="55"/>
      <c r="E14" s="55"/>
      <c r="F14" s="55"/>
      <c r="G14" s="55"/>
      <c r="H14" s="55"/>
    </row>
    <row r="15" spans="1:8" ht="21.75" customHeight="1" thickBot="1">
      <c r="A15" s="58" t="s">
        <v>30</v>
      </c>
      <c r="B15" s="60">
        <v>1</v>
      </c>
      <c r="C15" s="54"/>
      <c r="D15" s="122">
        <f>SUM(D8+D13)</f>
        <v>0</v>
      </c>
      <c r="E15" s="122">
        <f>SUM(E8+E13)</f>
        <v>0</v>
      </c>
      <c r="F15" s="122">
        <f>SUM(F8+F13)</f>
        <v>0</v>
      </c>
      <c r="G15" s="122">
        <f>SUM(G8+G13)</f>
        <v>0</v>
      </c>
      <c r="H15" s="122">
        <f>SUM(H8+H13)</f>
        <v>0</v>
      </c>
    </row>
    <row r="16" spans="1:8" ht="12.75">
      <c r="A16" s="54"/>
      <c r="B16" s="54"/>
      <c r="C16" s="54"/>
      <c r="D16" s="56"/>
      <c r="E16" s="56"/>
      <c r="F16" s="56"/>
      <c r="G16" s="56"/>
      <c r="H16" s="56"/>
    </row>
    <row r="17" spans="1:8" ht="12.75" hidden="1">
      <c r="A17" s="54" t="s">
        <v>40</v>
      </c>
      <c r="B17" s="83">
        <f>Totaal!D19</f>
        <v>1</v>
      </c>
      <c r="C17" s="57"/>
      <c r="D17" s="83">
        <f>Totaal!E19</f>
        <v>0</v>
      </c>
      <c r="E17" s="83">
        <f>Totaal!F19</f>
        <v>0</v>
      </c>
      <c r="F17" s="83">
        <f>Totaal!G19</f>
        <v>0</v>
      </c>
      <c r="G17" s="83">
        <f>Totaal!H19</f>
        <v>0</v>
      </c>
      <c r="H17" s="83">
        <f>Totaal!I19</f>
        <v>0</v>
      </c>
    </row>
    <row r="18" spans="1:8" ht="12.75" hidden="1">
      <c r="A18" s="54" t="s">
        <v>40</v>
      </c>
      <c r="B18" s="83">
        <f>'BGVB B2'!E13</f>
        <v>1</v>
      </c>
      <c r="C18" s="54"/>
      <c r="D18" s="54"/>
      <c r="E18" s="54"/>
      <c r="F18" s="54"/>
      <c r="G18" s="54"/>
      <c r="H18" s="54"/>
    </row>
    <row r="19" spans="1:8" ht="12.75" hidden="1">
      <c r="A19" s="54" t="s">
        <v>40</v>
      </c>
      <c r="B19" s="83">
        <f>'Uitg B4'!C17</f>
        <v>1</v>
      </c>
      <c r="C19" s="54"/>
      <c r="D19" s="54"/>
      <c r="E19" s="54"/>
      <c r="F19" s="54"/>
      <c r="G19" s="54"/>
      <c r="H19" s="54"/>
    </row>
    <row r="20" spans="1:8" ht="12.75" hidden="1">
      <c r="A20" s="54"/>
      <c r="B20" s="54"/>
      <c r="C20" s="54"/>
      <c r="D20" s="55"/>
      <c r="E20" s="55"/>
      <c r="F20" s="55"/>
      <c r="G20" s="55"/>
      <c r="H20" s="55"/>
    </row>
    <row r="21" spans="1:8" ht="12.75">
      <c r="A21" s="54"/>
      <c r="B21" s="54"/>
      <c r="C21" s="54"/>
      <c r="D21" s="54"/>
      <c r="E21" s="54"/>
      <c r="F21" s="54"/>
      <c r="G21" s="54"/>
      <c r="H21" s="54"/>
    </row>
    <row r="22" spans="1:8" ht="12.75">
      <c r="A22" s="122"/>
      <c r="B22" s="54"/>
      <c r="C22" s="54"/>
      <c r="D22" s="56"/>
      <c r="E22" s="56"/>
      <c r="F22" s="56"/>
      <c r="G22" s="56"/>
      <c r="H22" s="56"/>
    </row>
    <row r="23" spans="1:8" ht="12.75">
      <c r="A23" s="54"/>
      <c r="B23" s="54"/>
      <c r="C23" s="54"/>
      <c r="D23" s="56"/>
      <c r="E23" s="56"/>
      <c r="F23" s="56"/>
      <c r="G23" s="56"/>
      <c r="H23" s="56"/>
    </row>
    <row r="24" spans="1:8" ht="12.75">
      <c r="A24" s="54"/>
      <c r="B24" s="54"/>
      <c r="C24" s="54"/>
      <c r="D24" s="56"/>
      <c r="E24" s="56"/>
      <c r="F24" s="56"/>
      <c r="G24" s="56"/>
      <c r="H24" s="56"/>
    </row>
    <row r="25" spans="1:8" ht="12.75">
      <c r="A25" s="54"/>
      <c r="B25" s="54"/>
      <c r="C25" s="54"/>
      <c r="D25" s="56"/>
      <c r="E25" s="56"/>
      <c r="F25" s="56"/>
      <c r="G25" s="56"/>
      <c r="H25" s="56"/>
    </row>
    <row r="26" spans="1:8" ht="12.75">
      <c r="A26" s="54"/>
      <c r="B26" s="54"/>
      <c r="C26" s="54"/>
      <c r="D26" s="56"/>
      <c r="E26" s="56"/>
      <c r="F26" s="56"/>
      <c r="G26" s="56"/>
      <c r="H26" s="56"/>
    </row>
    <row r="27" spans="1:8" ht="12.75">
      <c r="A27" s="54"/>
      <c r="B27" s="54"/>
      <c r="C27" s="54"/>
      <c r="D27" s="56"/>
      <c r="E27" s="56"/>
      <c r="F27" s="56"/>
      <c r="G27" s="56"/>
      <c r="H27" s="56"/>
    </row>
    <row r="28" spans="1:8" ht="12.75">
      <c r="A28" s="54"/>
      <c r="B28" s="54"/>
      <c r="C28" s="54"/>
      <c r="D28" s="56"/>
      <c r="E28" s="56"/>
      <c r="F28" s="56"/>
      <c r="G28" s="56"/>
      <c r="H28" s="56"/>
    </row>
    <row r="29" spans="1:8" ht="12.75">
      <c r="A29" s="54"/>
      <c r="B29" s="54"/>
      <c r="C29" s="54"/>
      <c r="D29" s="56"/>
      <c r="E29" s="56"/>
      <c r="F29" s="56"/>
      <c r="G29" s="56"/>
      <c r="H29" s="56"/>
    </row>
    <row r="30" spans="1:8" ht="12.75">
      <c r="A30" s="57"/>
      <c r="B30" s="57"/>
      <c r="C30" s="57"/>
      <c r="D30" s="55"/>
      <c r="E30" s="55"/>
      <c r="F30" s="55"/>
      <c r="G30" s="55"/>
      <c r="H30" s="55"/>
    </row>
    <row r="31" spans="1:8" ht="12.75">
      <c r="A31" s="6"/>
      <c r="B31" s="6"/>
      <c r="C31" s="6"/>
      <c r="D31" s="6"/>
      <c r="E31" s="6"/>
      <c r="F31" s="6"/>
      <c r="G31" s="6"/>
      <c r="H31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2">
      <pane ySplit="3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9.28125" style="0" customWidth="1"/>
    <col min="2" max="2" width="13.57421875" style="0" customWidth="1"/>
    <col min="3" max="3" width="3.140625" style="0" customWidth="1"/>
    <col min="4" max="8" width="0" style="0" hidden="1" customWidth="1"/>
  </cols>
  <sheetData>
    <row r="1" spans="1:2" ht="12.75">
      <c r="A1" s="57" t="s">
        <v>68</v>
      </c>
      <c r="B1" s="54"/>
    </row>
    <row r="2" spans="1:2" ht="12.75">
      <c r="A2" s="57" t="s">
        <v>116</v>
      </c>
      <c r="B2" s="54"/>
    </row>
    <row r="3" spans="1:2" ht="6" customHeight="1" thickBot="1">
      <c r="A3" s="7"/>
      <c r="B3" s="7"/>
    </row>
    <row r="4" spans="1:8" ht="13.5" thickBot="1">
      <c r="A4" s="58" t="s">
        <v>1</v>
      </c>
      <c r="B4" s="59">
        <v>2012</v>
      </c>
      <c r="D4" s="56">
        <v>2013</v>
      </c>
      <c r="E4" s="56">
        <v>2014</v>
      </c>
      <c r="F4" s="56">
        <v>2015</v>
      </c>
      <c r="G4" s="56">
        <v>2016</v>
      </c>
      <c r="H4" s="56">
        <v>2017</v>
      </c>
    </row>
    <row r="5" spans="1:2" ht="7.5" customHeight="1">
      <c r="A5" s="54"/>
      <c r="B5" s="54"/>
    </row>
    <row r="6" spans="1:2" ht="12.75">
      <c r="A6" s="57" t="s">
        <v>117</v>
      </c>
      <c r="B6" s="54"/>
    </row>
    <row r="7" spans="1:8" ht="12.75">
      <c r="A7" s="140" t="s">
        <v>91</v>
      </c>
      <c r="B7" s="141">
        <v>24330</v>
      </c>
      <c r="C7" s="141"/>
      <c r="D7" s="141">
        <v>24919</v>
      </c>
      <c r="E7" s="141">
        <v>11877</v>
      </c>
      <c r="F7" s="141"/>
      <c r="G7" s="141"/>
      <c r="H7" s="141"/>
    </row>
    <row r="8" spans="1:8" ht="12.75">
      <c r="A8" s="140" t="s">
        <v>75</v>
      </c>
      <c r="B8" s="141">
        <v>56796</v>
      </c>
      <c r="C8" s="141"/>
      <c r="D8" s="141">
        <v>56697</v>
      </c>
      <c r="E8" s="141">
        <v>56697</v>
      </c>
      <c r="F8" s="141"/>
      <c r="G8" s="141"/>
      <c r="H8" s="141"/>
    </row>
    <row r="9" spans="1:15" ht="12.75">
      <c r="A9" s="140" t="s">
        <v>119</v>
      </c>
      <c r="B9" s="141">
        <v>428243</v>
      </c>
      <c r="C9" s="141"/>
      <c r="D9" s="141"/>
      <c r="E9" s="141"/>
      <c r="F9" s="141"/>
      <c r="G9" s="141"/>
      <c r="H9" s="141"/>
      <c r="J9" s="131"/>
      <c r="K9" s="131"/>
      <c r="L9" s="131"/>
      <c r="M9" s="131"/>
      <c r="N9" s="131"/>
      <c r="O9" s="131"/>
    </row>
    <row r="10" spans="1:8" ht="12.75">
      <c r="A10" s="140" t="s">
        <v>89</v>
      </c>
      <c r="B10" s="141">
        <v>20000</v>
      </c>
      <c r="C10" s="141"/>
      <c r="D10" s="141">
        <v>20000</v>
      </c>
      <c r="E10" s="141">
        <v>20000</v>
      </c>
      <c r="F10" s="141"/>
      <c r="G10" s="141"/>
      <c r="H10" s="141"/>
    </row>
    <row r="11" spans="1:8" ht="12.75">
      <c r="A11" s="140" t="s">
        <v>90</v>
      </c>
      <c r="B11" s="141">
        <v>59034</v>
      </c>
      <c r="C11" s="141"/>
      <c r="D11" s="141">
        <v>60636</v>
      </c>
      <c r="E11" s="141">
        <v>55456</v>
      </c>
      <c r="F11" s="141"/>
      <c r="G11" s="141"/>
      <c r="H11" s="141"/>
    </row>
    <row r="12" spans="1:8" ht="12.75">
      <c r="A12" s="140" t="s">
        <v>121</v>
      </c>
      <c r="B12" s="141">
        <v>2700</v>
      </c>
      <c r="C12" s="141"/>
      <c r="D12" s="141"/>
      <c r="E12" s="141"/>
      <c r="F12" s="141"/>
      <c r="G12" s="141"/>
      <c r="H12" s="141"/>
    </row>
    <row r="13" spans="1:8" ht="12.75">
      <c r="A13" s="140" t="s">
        <v>120</v>
      </c>
      <c r="B13" s="141">
        <v>2262</v>
      </c>
      <c r="C13" s="141"/>
      <c r="D13" s="141">
        <v>6762</v>
      </c>
      <c r="E13" s="141">
        <v>7962</v>
      </c>
      <c r="F13" s="141">
        <v>762</v>
      </c>
      <c r="G13" s="141"/>
      <c r="H13" s="141"/>
    </row>
    <row r="14" spans="1:8" ht="12.75">
      <c r="A14" s="140" t="s">
        <v>81</v>
      </c>
      <c r="B14" s="141">
        <v>8123</v>
      </c>
      <c r="C14" s="141"/>
      <c r="D14" s="141"/>
      <c r="E14" s="141"/>
      <c r="F14" s="141"/>
      <c r="G14" s="141"/>
      <c r="H14" s="141"/>
    </row>
    <row r="15" spans="1:8" ht="12.75">
      <c r="A15" s="140" t="s">
        <v>118</v>
      </c>
      <c r="B15" s="141">
        <v>934</v>
      </c>
      <c r="C15" s="141"/>
      <c r="D15" s="141">
        <v>934</v>
      </c>
      <c r="E15" s="141">
        <v>934</v>
      </c>
      <c r="F15" s="141"/>
      <c r="G15" s="141"/>
      <c r="H15" s="141"/>
    </row>
    <row r="16" spans="1:8" ht="12.75">
      <c r="A16" s="140" t="s">
        <v>122</v>
      </c>
      <c r="B16" s="141">
        <v>28878</v>
      </c>
      <c r="C16" s="141"/>
      <c r="D16" s="141">
        <v>36824</v>
      </c>
      <c r="E16" s="141">
        <v>38690</v>
      </c>
      <c r="F16" s="141">
        <v>40499</v>
      </c>
      <c r="G16" s="141">
        <v>28878</v>
      </c>
      <c r="H16" s="141">
        <v>28878</v>
      </c>
    </row>
    <row r="17" spans="1:2" ht="6.75" customHeight="1">
      <c r="A17" s="2"/>
      <c r="B17" s="68"/>
    </row>
    <row r="18" spans="1:8" ht="12.75">
      <c r="A18" s="61" t="s">
        <v>47</v>
      </c>
      <c r="B18" s="40">
        <v>631300</v>
      </c>
      <c r="D18" s="121">
        <f>SUM(D6:D17)</f>
        <v>206772</v>
      </c>
      <c r="E18" s="121">
        <f>SUM(E6:E17)</f>
        <v>191616</v>
      </c>
      <c r="F18" s="121">
        <f>SUM(F6:F17)</f>
        <v>41261</v>
      </c>
      <c r="G18" s="121">
        <f>SUM(G6:G17)</f>
        <v>28878</v>
      </c>
      <c r="H18" s="121">
        <f>SUM(H6:H17)</f>
        <v>28878</v>
      </c>
    </row>
    <row r="19" spans="1:2" ht="7.5" customHeight="1">
      <c r="A19" s="2"/>
      <c r="B19" s="40"/>
    </row>
    <row r="20" spans="1:2" ht="12.75">
      <c r="A20" s="61" t="s">
        <v>31</v>
      </c>
      <c r="B20" s="74"/>
    </row>
    <row r="21" spans="1:5" ht="12.75">
      <c r="A21" s="6" t="s">
        <v>75</v>
      </c>
      <c r="B21" s="78">
        <v>-275</v>
      </c>
      <c r="C21" s="78"/>
      <c r="D21" s="78">
        <v>725</v>
      </c>
      <c r="E21" s="124">
        <v>1725</v>
      </c>
    </row>
    <row r="22" spans="1:7" ht="12.75">
      <c r="A22" s="75" t="s">
        <v>112</v>
      </c>
      <c r="B22" s="8">
        <v>2</v>
      </c>
      <c r="C22" s="78"/>
      <c r="D22" s="31"/>
      <c r="E22" s="130"/>
      <c r="F22" s="130"/>
      <c r="G22" s="130"/>
    </row>
    <row r="23" spans="1:7" ht="12.75">
      <c r="A23" s="38" t="s">
        <v>133</v>
      </c>
      <c r="B23" s="80">
        <v>1200</v>
      </c>
      <c r="C23" s="78"/>
      <c r="D23" s="31">
        <v>1200</v>
      </c>
      <c r="E23" s="130">
        <v>1200</v>
      </c>
      <c r="F23" s="130">
        <v>1200</v>
      </c>
      <c r="G23" s="130"/>
    </row>
    <row r="24" spans="1:5" ht="12.75">
      <c r="A24" s="38" t="s">
        <v>134</v>
      </c>
      <c r="B24" s="80">
        <v>2000</v>
      </c>
      <c r="C24" s="78"/>
      <c r="D24" s="78"/>
      <c r="E24" s="124"/>
    </row>
    <row r="25" spans="1:5" ht="12.75">
      <c r="A25" s="38" t="s">
        <v>140</v>
      </c>
      <c r="B25" s="80">
        <v>66491</v>
      </c>
      <c r="C25" s="78"/>
      <c r="D25" s="78"/>
      <c r="E25" s="124"/>
    </row>
    <row r="26" spans="1:5" ht="12.75">
      <c r="A26" s="38" t="s">
        <v>150</v>
      </c>
      <c r="B26" s="80">
        <v>100</v>
      </c>
      <c r="C26" s="78"/>
      <c r="D26" s="78"/>
      <c r="E26" s="124"/>
    </row>
    <row r="27" spans="1:2" ht="6.75" customHeight="1">
      <c r="A27" s="57"/>
      <c r="B27" s="74"/>
    </row>
    <row r="28" spans="1:8" ht="12.75">
      <c r="A28" s="57" t="s">
        <v>47</v>
      </c>
      <c r="B28" s="84">
        <v>69518</v>
      </c>
      <c r="D28" s="123">
        <f>SUM(D21:D27)</f>
        <v>1925</v>
      </c>
      <c r="E28" s="123">
        <f>SUM(E21:E27)</f>
        <v>2925</v>
      </c>
      <c r="F28" s="123">
        <f>SUM(F21:F27)</f>
        <v>1200</v>
      </c>
      <c r="G28" s="123">
        <f>SUM(G21:G27)</f>
        <v>0</v>
      </c>
      <c r="H28" s="123">
        <f>SUM(H21:H27)</f>
        <v>0</v>
      </c>
    </row>
    <row r="29" spans="1:2" ht="6.75" customHeight="1" thickBot="1">
      <c r="A29" s="28"/>
      <c r="B29" s="67"/>
    </row>
    <row r="30" spans="1:8" ht="13.5" thickBot="1">
      <c r="A30" s="58" t="s">
        <v>30</v>
      </c>
      <c r="B30" s="60">
        <v>700818</v>
      </c>
      <c r="D30" s="122">
        <f>D18+D28</f>
        <v>208697</v>
      </c>
      <c r="E30" s="122">
        <f>E18+E28</f>
        <v>194541</v>
      </c>
      <c r="F30" s="122">
        <f>F18+F28</f>
        <v>42461</v>
      </c>
      <c r="G30" s="122">
        <f>G18+G28</f>
        <v>28878</v>
      </c>
      <c r="H30" s="122">
        <f>H18+H28</f>
        <v>28878</v>
      </c>
    </row>
    <row r="31" spans="1:2" ht="12.75">
      <c r="A31" s="54"/>
      <c r="B31" s="54"/>
    </row>
    <row r="32" spans="1:8" ht="12.75" hidden="1">
      <c r="A32" s="54" t="s">
        <v>40</v>
      </c>
      <c r="B32" s="83">
        <f>Totaal!D20</f>
        <v>700818</v>
      </c>
      <c r="D32" s="85">
        <f>Totaal!E20</f>
        <v>208697</v>
      </c>
      <c r="E32" s="85">
        <f>Totaal!F20</f>
        <v>194541</v>
      </c>
      <c r="F32" s="85">
        <f>Totaal!G20</f>
        <v>42461</v>
      </c>
      <c r="G32" s="85">
        <f>Totaal!H20</f>
        <v>28878</v>
      </c>
      <c r="H32" s="85">
        <f>Totaal!I20</f>
        <v>28878</v>
      </c>
    </row>
    <row r="33" spans="1:2" ht="12.75" hidden="1">
      <c r="A33" s="63" t="s">
        <v>40</v>
      </c>
      <c r="B33" s="85">
        <f>'BGVB B2'!E14</f>
        <v>700818</v>
      </c>
    </row>
    <row r="34" spans="1:2" ht="12.75" hidden="1">
      <c r="A34" s="63" t="s">
        <v>40</v>
      </c>
      <c r="B34" s="85">
        <f>'Uitg B4'!C18</f>
        <v>700818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van BZK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Toorn</dc:creator>
  <cp:keywords/>
  <dc:description/>
  <cp:lastModifiedBy>noppea</cp:lastModifiedBy>
  <cp:lastPrinted>2010-03-19T10:04:17Z</cp:lastPrinted>
  <dcterms:created xsi:type="dcterms:W3CDTF">2007-01-18T09:22:06Z</dcterms:created>
  <dcterms:modified xsi:type="dcterms:W3CDTF">2012-06-04T14:38:27Z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-1755770253</vt:i4>
  </property>
  <property fmtid="{D5CDD505-2E9C-101B-9397-08002B2CF9AE}" pid="4" name="_EmailSubje">
    <vt:lpwstr>1e suppletoire 2012 provinciefonds</vt:lpwstr>
  </property>
  <property fmtid="{D5CDD505-2E9C-101B-9397-08002B2CF9AE}" pid="5" name="_AuthorEma">
    <vt:lpwstr>Arjan.Noppe@minbzk.nl</vt:lpwstr>
  </property>
  <property fmtid="{D5CDD505-2E9C-101B-9397-08002B2CF9AE}" pid="6" name="_AuthorEmailDisplayNa">
    <vt:lpwstr>Noppe, Arjan</vt:lpwstr>
  </property>
</Properties>
</file>